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\Dropbox\INGENIOUS INTERIOR\FIN_ADMIN\FIN_ADMIN 2026\"/>
    </mc:Choice>
  </mc:AlternateContent>
  <xr:revisionPtr revIDLastSave="0" documentId="13_ncr:1_{B420EAF7-5046-410D-BBCF-F683BA5EC991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Handleiding" sheetId="1" state="hidden" r:id="rId1"/>
    <sheet name="Instellingen" sheetId="2" r:id="rId2"/>
    <sheet name="Facturen" sheetId="3" r:id="rId3"/>
    <sheet name="Betalingen" sheetId="4" r:id="rId4"/>
    <sheet name="Extra_kosten" sheetId="5" state="hidden" r:id="rId5"/>
    <sheet name="Overzicht" sheetId="6" r:id="rId6"/>
  </sheets>
  <definedNames>
    <definedName name="_xlnm._FilterDatabase" localSheetId="3" hidden="1">Betalingen!$A$2:$S$802</definedName>
    <definedName name="_xlnm._FilterDatabase" localSheetId="4" hidden="1">Extra_kosten!$A$2:$R$402</definedName>
    <definedName name="_xlnm._FilterDatabase" localSheetId="2" hidden="1">Facturen!$A$2:$W$304</definedName>
    <definedName name="LST_Betalingstype">Instellingen!$C$8:$C$11</definedName>
    <definedName name="LST_FactuurID">Facturen!$A$3:$A$304</definedName>
    <definedName name="LST_Percentages">Instellingen!$B$8:$B$16</definedName>
    <definedName name="LST_Valuta">Instellingen!$A$8:$A$10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1" i="3" l="1"/>
  <c r="R31" i="3"/>
  <c r="Q31" i="3"/>
  <c r="L31" i="3"/>
  <c r="M31" i="3" s="1"/>
  <c r="N31" i="3" s="1"/>
  <c r="K31" i="3"/>
  <c r="I31" i="3"/>
  <c r="Q21" i="3"/>
  <c r="Q22" i="3"/>
  <c r="Q23" i="3"/>
  <c r="Q24" i="3"/>
  <c r="Q25" i="3"/>
  <c r="Q26" i="3"/>
  <c r="Q27" i="3"/>
  <c r="Q28" i="3"/>
  <c r="Q29" i="3"/>
  <c r="Q30" i="3"/>
  <c r="Q32" i="3"/>
  <c r="M21" i="3"/>
  <c r="O21" i="3"/>
  <c r="H20" i="3"/>
  <c r="V14" i="3"/>
  <c r="U14" i="3"/>
  <c r="T14" i="3"/>
  <c r="Q14" i="3"/>
  <c r="J14" i="3"/>
  <c r="K14" i="3" s="1"/>
  <c r="U11" i="3"/>
  <c r="T11" i="3"/>
  <c r="Q11" i="3"/>
  <c r="J11" i="3"/>
  <c r="H11" i="3"/>
  <c r="I11" i="3" s="1"/>
  <c r="U13" i="3"/>
  <c r="T13" i="3"/>
  <c r="Q13" i="3"/>
  <c r="P13" i="3"/>
  <c r="J13" i="3"/>
  <c r="H13" i="3"/>
  <c r="I13" i="3" s="1"/>
  <c r="O31" i="3" l="1"/>
  <c r="W31" i="3" s="1"/>
  <c r="R14" i="3"/>
  <c r="K11" i="3"/>
  <c r="R11" i="3" s="1"/>
  <c r="S14" i="3"/>
  <c r="O14" i="3"/>
  <c r="W14" i="3" s="1"/>
  <c r="M14" i="3"/>
  <c r="K13" i="3"/>
  <c r="R13" i="3" s="1"/>
  <c r="O6" i="4"/>
  <c r="I6" i="4"/>
  <c r="J6" i="4" s="1"/>
  <c r="H6" i="4"/>
  <c r="L6" i="4" s="1"/>
  <c r="O11" i="3" l="1"/>
  <c r="S11" i="3"/>
  <c r="M11" i="3"/>
  <c r="N11" i="3" s="1"/>
  <c r="S13" i="3"/>
  <c r="M13" i="3"/>
  <c r="N13" i="3" s="1"/>
  <c r="O13" i="3"/>
  <c r="K6" i="4"/>
  <c r="I5" i="4"/>
  <c r="J5" i="4" s="1"/>
  <c r="P402" i="5"/>
  <c r="M402" i="5"/>
  <c r="K402" i="5"/>
  <c r="L402" i="5" s="1"/>
  <c r="J402" i="5"/>
  <c r="I402" i="5"/>
  <c r="O402" i="5" s="1"/>
  <c r="H402" i="5"/>
  <c r="N402" i="5" s="1"/>
  <c r="P401" i="5"/>
  <c r="M401" i="5"/>
  <c r="K401" i="5"/>
  <c r="L401" i="5" s="1"/>
  <c r="J401" i="5"/>
  <c r="I401" i="5"/>
  <c r="R401" i="5" s="1"/>
  <c r="H401" i="5"/>
  <c r="Q401" i="5" s="1"/>
  <c r="P400" i="5"/>
  <c r="M400" i="5"/>
  <c r="K400" i="5"/>
  <c r="L400" i="5" s="1"/>
  <c r="J400" i="5"/>
  <c r="I400" i="5"/>
  <c r="O400" i="5" s="1"/>
  <c r="H400" i="5"/>
  <c r="P399" i="5"/>
  <c r="M399" i="5"/>
  <c r="K399" i="5"/>
  <c r="L399" i="5" s="1"/>
  <c r="J399" i="5"/>
  <c r="I399" i="5"/>
  <c r="O399" i="5" s="1"/>
  <c r="H399" i="5"/>
  <c r="Q399" i="5" s="1"/>
  <c r="P398" i="5"/>
  <c r="M398" i="5"/>
  <c r="K398" i="5"/>
  <c r="L398" i="5" s="1"/>
  <c r="J398" i="5"/>
  <c r="I398" i="5"/>
  <c r="R398" i="5" s="1"/>
  <c r="H398" i="5"/>
  <c r="N398" i="5" s="1"/>
  <c r="P397" i="5"/>
  <c r="M397" i="5"/>
  <c r="K397" i="5"/>
  <c r="L397" i="5" s="1"/>
  <c r="J397" i="5"/>
  <c r="I397" i="5"/>
  <c r="H397" i="5"/>
  <c r="N397" i="5" s="1"/>
  <c r="P396" i="5"/>
  <c r="M396" i="5"/>
  <c r="K396" i="5"/>
  <c r="L396" i="5" s="1"/>
  <c r="J396" i="5"/>
  <c r="I396" i="5"/>
  <c r="H396" i="5"/>
  <c r="N396" i="5" s="1"/>
  <c r="P395" i="5"/>
  <c r="M395" i="5"/>
  <c r="K395" i="5"/>
  <c r="L395" i="5" s="1"/>
  <c r="J395" i="5"/>
  <c r="I395" i="5"/>
  <c r="R395" i="5" s="1"/>
  <c r="H395" i="5"/>
  <c r="Q395" i="5" s="1"/>
  <c r="P394" i="5"/>
  <c r="M394" i="5"/>
  <c r="K394" i="5"/>
  <c r="L394" i="5" s="1"/>
  <c r="J394" i="5"/>
  <c r="I394" i="5"/>
  <c r="H394" i="5"/>
  <c r="N394" i="5" s="1"/>
  <c r="P393" i="5"/>
  <c r="M393" i="5"/>
  <c r="K393" i="5"/>
  <c r="L393" i="5" s="1"/>
  <c r="J393" i="5"/>
  <c r="I393" i="5"/>
  <c r="R393" i="5" s="1"/>
  <c r="H393" i="5"/>
  <c r="P392" i="5"/>
  <c r="M392" i="5"/>
  <c r="K392" i="5"/>
  <c r="L392" i="5" s="1"/>
  <c r="J392" i="5"/>
  <c r="I392" i="5"/>
  <c r="H392" i="5"/>
  <c r="N392" i="5" s="1"/>
  <c r="P391" i="5"/>
  <c r="M391" i="5"/>
  <c r="K391" i="5"/>
  <c r="L391" i="5" s="1"/>
  <c r="J391" i="5"/>
  <c r="I391" i="5"/>
  <c r="O391" i="5" s="1"/>
  <c r="H391" i="5"/>
  <c r="P390" i="5"/>
  <c r="M390" i="5"/>
  <c r="K390" i="5"/>
  <c r="L390" i="5" s="1"/>
  <c r="J390" i="5"/>
  <c r="I390" i="5"/>
  <c r="R390" i="5" s="1"/>
  <c r="H390" i="5"/>
  <c r="Q390" i="5" s="1"/>
  <c r="P389" i="5"/>
  <c r="M389" i="5"/>
  <c r="K389" i="5"/>
  <c r="L389" i="5" s="1"/>
  <c r="J389" i="5"/>
  <c r="I389" i="5"/>
  <c r="O389" i="5" s="1"/>
  <c r="H389" i="5"/>
  <c r="P388" i="5"/>
  <c r="M388" i="5"/>
  <c r="K388" i="5"/>
  <c r="L388" i="5" s="1"/>
  <c r="J388" i="5"/>
  <c r="I388" i="5"/>
  <c r="R388" i="5" s="1"/>
  <c r="H388" i="5"/>
  <c r="P387" i="5"/>
  <c r="M387" i="5"/>
  <c r="K387" i="5"/>
  <c r="L387" i="5" s="1"/>
  <c r="J387" i="5"/>
  <c r="I387" i="5"/>
  <c r="R387" i="5" s="1"/>
  <c r="H387" i="5"/>
  <c r="Q387" i="5" s="1"/>
  <c r="P386" i="5"/>
  <c r="M386" i="5"/>
  <c r="K386" i="5"/>
  <c r="L386" i="5" s="1"/>
  <c r="J386" i="5"/>
  <c r="I386" i="5"/>
  <c r="O386" i="5" s="1"/>
  <c r="H386" i="5"/>
  <c r="P385" i="5"/>
  <c r="M385" i="5"/>
  <c r="K385" i="5"/>
  <c r="L385" i="5" s="1"/>
  <c r="J385" i="5"/>
  <c r="I385" i="5"/>
  <c r="O385" i="5" s="1"/>
  <c r="H385" i="5"/>
  <c r="Q385" i="5" s="1"/>
  <c r="P384" i="5"/>
  <c r="M384" i="5"/>
  <c r="K384" i="5"/>
  <c r="L384" i="5" s="1"/>
  <c r="J384" i="5"/>
  <c r="I384" i="5"/>
  <c r="O384" i="5" s="1"/>
  <c r="H384" i="5"/>
  <c r="P383" i="5"/>
  <c r="M383" i="5"/>
  <c r="K383" i="5"/>
  <c r="L383" i="5" s="1"/>
  <c r="J383" i="5"/>
  <c r="I383" i="5"/>
  <c r="O383" i="5" s="1"/>
  <c r="H383" i="5"/>
  <c r="P382" i="5"/>
  <c r="M382" i="5"/>
  <c r="K382" i="5"/>
  <c r="L382" i="5" s="1"/>
  <c r="J382" i="5"/>
  <c r="I382" i="5"/>
  <c r="R382" i="5" s="1"/>
  <c r="H382" i="5"/>
  <c r="N382" i="5" s="1"/>
  <c r="P381" i="5"/>
  <c r="M381" i="5"/>
  <c r="K381" i="5"/>
  <c r="L381" i="5" s="1"/>
  <c r="J381" i="5"/>
  <c r="I381" i="5"/>
  <c r="H381" i="5"/>
  <c r="N381" i="5" s="1"/>
  <c r="P380" i="5"/>
  <c r="M380" i="5"/>
  <c r="K380" i="5"/>
  <c r="L380" i="5" s="1"/>
  <c r="J380" i="5"/>
  <c r="I380" i="5"/>
  <c r="R380" i="5" s="1"/>
  <c r="H380" i="5"/>
  <c r="Q380" i="5" s="1"/>
  <c r="P379" i="5"/>
  <c r="M379" i="5"/>
  <c r="K379" i="5"/>
  <c r="L379" i="5" s="1"/>
  <c r="J379" i="5"/>
  <c r="I379" i="5"/>
  <c r="O379" i="5" s="1"/>
  <c r="H379" i="5"/>
  <c r="Q379" i="5" s="1"/>
  <c r="P378" i="5"/>
  <c r="M378" i="5"/>
  <c r="K378" i="5"/>
  <c r="L378" i="5" s="1"/>
  <c r="J378" i="5"/>
  <c r="I378" i="5"/>
  <c r="O378" i="5" s="1"/>
  <c r="H378" i="5"/>
  <c r="N378" i="5" s="1"/>
  <c r="P377" i="5"/>
  <c r="M377" i="5"/>
  <c r="K377" i="5"/>
  <c r="L377" i="5" s="1"/>
  <c r="J377" i="5"/>
  <c r="I377" i="5"/>
  <c r="H377" i="5"/>
  <c r="P376" i="5"/>
  <c r="M376" i="5"/>
  <c r="K376" i="5"/>
  <c r="L376" i="5" s="1"/>
  <c r="J376" i="5"/>
  <c r="I376" i="5"/>
  <c r="H376" i="5"/>
  <c r="N376" i="5" s="1"/>
  <c r="P375" i="5"/>
  <c r="M375" i="5"/>
  <c r="K375" i="5"/>
  <c r="L375" i="5" s="1"/>
  <c r="J375" i="5"/>
  <c r="I375" i="5"/>
  <c r="O375" i="5" s="1"/>
  <c r="H375" i="5"/>
  <c r="Q375" i="5" s="1"/>
  <c r="P374" i="5"/>
  <c r="M374" i="5"/>
  <c r="K374" i="5"/>
  <c r="L374" i="5" s="1"/>
  <c r="J374" i="5"/>
  <c r="I374" i="5"/>
  <c r="H374" i="5"/>
  <c r="P373" i="5"/>
  <c r="M373" i="5"/>
  <c r="K373" i="5"/>
  <c r="L373" i="5" s="1"/>
  <c r="J373" i="5"/>
  <c r="I373" i="5"/>
  <c r="O373" i="5" s="1"/>
  <c r="H373" i="5"/>
  <c r="N373" i="5" s="1"/>
  <c r="P372" i="5"/>
  <c r="M372" i="5"/>
  <c r="K372" i="5"/>
  <c r="L372" i="5" s="1"/>
  <c r="J372" i="5"/>
  <c r="I372" i="5"/>
  <c r="R372" i="5" s="1"/>
  <c r="H372" i="5"/>
  <c r="Q372" i="5" s="1"/>
  <c r="P371" i="5"/>
  <c r="M371" i="5"/>
  <c r="K371" i="5"/>
  <c r="L371" i="5" s="1"/>
  <c r="J371" i="5"/>
  <c r="I371" i="5"/>
  <c r="O371" i="5" s="1"/>
  <c r="H371" i="5"/>
  <c r="N371" i="5" s="1"/>
  <c r="P370" i="5"/>
  <c r="M370" i="5"/>
  <c r="K370" i="5"/>
  <c r="L370" i="5" s="1"/>
  <c r="J370" i="5"/>
  <c r="I370" i="5"/>
  <c r="O370" i="5" s="1"/>
  <c r="H370" i="5"/>
  <c r="N370" i="5" s="1"/>
  <c r="P369" i="5"/>
  <c r="M369" i="5"/>
  <c r="K369" i="5"/>
  <c r="L369" i="5" s="1"/>
  <c r="J369" i="5"/>
  <c r="I369" i="5"/>
  <c r="R369" i="5" s="1"/>
  <c r="H369" i="5"/>
  <c r="Q369" i="5" s="1"/>
  <c r="P368" i="5"/>
  <c r="M368" i="5"/>
  <c r="K368" i="5"/>
  <c r="L368" i="5" s="1"/>
  <c r="J368" i="5"/>
  <c r="I368" i="5"/>
  <c r="R368" i="5" s="1"/>
  <c r="H368" i="5"/>
  <c r="N368" i="5" s="1"/>
  <c r="P367" i="5"/>
  <c r="M367" i="5"/>
  <c r="K367" i="5"/>
  <c r="L367" i="5" s="1"/>
  <c r="J367" i="5"/>
  <c r="I367" i="5"/>
  <c r="O367" i="5" s="1"/>
  <c r="H367" i="5"/>
  <c r="Q367" i="5" s="1"/>
  <c r="P366" i="5"/>
  <c r="M366" i="5"/>
  <c r="K366" i="5"/>
  <c r="L366" i="5" s="1"/>
  <c r="J366" i="5"/>
  <c r="I366" i="5"/>
  <c r="R366" i="5" s="1"/>
  <c r="H366" i="5"/>
  <c r="P365" i="5"/>
  <c r="M365" i="5"/>
  <c r="K365" i="5"/>
  <c r="L365" i="5" s="1"/>
  <c r="J365" i="5"/>
  <c r="I365" i="5"/>
  <c r="O365" i="5" s="1"/>
  <c r="H365" i="5"/>
  <c r="P364" i="5"/>
  <c r="M364" i="5"/>
  <c r="K364" i="5"/>
  <c r="L364" i="5" s="1"/>
  <c r="J364" i="5"/>
  <c r="I364" i="5"/>
  <c r="R364" i="5" s="1"/>
  <c r="H364" i="5"/>
  <c r="P363" i="5"/>
  <c r="M363" i="5"/>
  <c r="K363" i="5"/>
  <c r="L363" i="5" s="1"/>
  <c r="J363" i="5"/>
  <c r="I363" i="5"/>
  <c r="R363" i="5" s="1"/>
  <c r="H363" i="5"/>
  <c r="N363" i="5" s="1"/>
  <c r="P362" i="5"/>
  <c r="M362" i="5"/>
  <c r="K362" i="5"/>
  <c r="L362" i="5" s="1"/>
  <c r="J362" i="5"/>
  <c r="I362" i="5"/>
  <c r="H362" i="5"/>
  <c r="N362" i="5" s="1"/>
  <c r="P361" i="5"/>
  <c r="M361" i="5"/>
  <c r="K361" i="5"/>
  <c r="L361" i="5" s="1"/>
  <c r="J361" i="5"/>
  <c r="I361" i="5"/>
  <c r="R361" i="5" s="1"/>
  <c r="H361" i="5"/>
  <c r="Q361" i="5" s="1"/>
  <c r="P360" i="5"/>
  <c r="M360" i="5"/>
  <c r="K360" i="5"/>
  <c r="L360" i="5" s="1"/>
  <c r="J360" i="5"/>
  <c r="I360" i="5"/>
  <c r="H360" i="5"/>
  <c r="N360" i="5" s="1"/>
  <c r="P359" i="5"/>
  <c r="M359" i="5"/>
  <c r="K359" i="5"/>
  <c r="L359" i="5" s="1"/>
  <c r="J359" i="5"/>
  <c r="I359" i="5"/>
  <c r="O359" i="5" s="1"/>
  <c r="H359" i="5"/>
  <c r="Q359" i="5" s="1"/>
  <c r="P358" i="5"/>
  <c r="M358" i="5"/>
  <c r="K358" i="5"/>
  <c r="L358" i="5" s="1"/>
  <c r="J358" i="5"/>
  <c r="I358" i="5"/>
  <c r="R358" i="5" s="1"/>
  <c r="H358" i="5"/>
  <c r="Q358" i="5" s="1"/>
  <c r="P357" i="5"/>
  <c r="M357" i="5"/>
  <c r="K357" i="5"/>
  <c r="L357" i="5" s="1"/>
  <c r="J357" i="5"/>
  <c r="I357" i="5"/>
  <c r="H357" i="5"/>
  <c r="P356" i="5"/>
  <c r="M356" i="5"/>
  <c r="K356" i="5"/>
  <c r="L356" i="5" s="1"/>
  <c r="J356" i="5"/>
  <c r="I356" i="5"/>
  <c r="H356" i="5"/>
  <c r="Q356" i="5" s="1"/>
  <c r="P355" i="5"/>
  <c r="M355" i="5"/>
  <c r="K355" i="5"/>
  <c r="L355" i="5" s="1"/>
  <c r="J355" i="5"/>
  <c r="I355" i="5"/>
  <c r="O355" i="5" s="1"/>
  <c r="H355" i="5"/>
  <c r="Q355" i="5" s="1"/>
  <c r="P354" i="5"/>
  <c r="M354" i="5"/>
  <c r="K354" i="5"/>
  <c r="L354" i="5" s="1"/>
  <c r="J354" i="5"/>
  <c r="I354" i="5"/>
  <c r="O354" i="5" s="1"/>
  <c r="H354" i="5"/>
  <c r="P353" i="5"/>
  <c r="M353" i="5"/>
  <c r="K353" i="5"/>
  <c r="L353" i="5" s="1"/>
  <c r="J353" i="5"/>
  <c r="I353" i="5"/>
  <c r="H353" i="5"/>
  <c r="Q353" i="5" s="1"/>
  <c r="P352" i="5"/>
  <c r="M352" i="5"/>
  <c r="K352" i="5"/>
  <c r="L352" i="5" s="1"/>
  <c r="J352" i="5"/>
  <c r="I352" i="5"/>
  <c r="R352" i="5" s="1"/>
  <c r="H352" i="5"/>
  <c r="P351" i="5"/>
  <c r="M351" i="5"/>
  <c r="K351" i="5"/>
  <c r="L351" i="5" s="1"/>
  <c r="J351" i="5"/>
  <c r="I351" i="5"/>
  <c r="H351" i="5"/>
  <c r="P350" i="5"/>
  <c r="M350" i="5"/>
  <c r="K350" i="5"/>
  <c r="L350" i="5" s="1"/>
  <c r="J350" i="5"/>
  <c r="I350" i="5"/>
  <c r="H350" i="5"/>
  <c r="P349" i="5"/>
  <c r="M349" i="5"/>
  <c r="K349" i="5"/>
  <c r="L349" i="5" s="1"/>
  <c r="J349" i="5"/>
  <c r="I349" i="5"/>
  <c r="H349" i="5"/>
  <c r="P348" i="5"/>
  <c r="M348" i="5"/>
  <c r="K348" i="5"/>
  <c r="L348" i="5" s="1"/>
  <c r="J348" i="5"/>
  <c r="I348" i="5"/>
  <c r="H348" i="5"/>
  <c r="P347" i="5"/>
  <c r="M347" i="5"/>
  <c r="K347" i="5"/>
  <c r="L347" i="5" s="1"/>
  <c r="J347" i="5"/>
  <c r="I347" i="5"/>
  <c r="R347" i="5" s="1"/>
  <c r="H347" i="5"/>
  <c r="Q347" i="5" s="1"/>
  <c r="P346" i="5"/>
  <c r="M346" i="5"/>
  <c r="K346" i="5"/>
  <c r="L346" i="5" s="1"/>
  <c r="J346" i="5"/>
  <c r="I346" i="5"/>
  <c r="O346" i="5" s="1"/>
  <c r="H346" i="5"/>
  <c r="Q346" i="5" s="1"/>
  <c r="P345" i="5"/>
  <c r="M345" i="5"/>
  <c r="K345" i="5"/>
  <c r="L345" i="5" s="1"/>
  <c r="J345" i="5"/>
  <c r="I345" i="5"/>
  <c r="H345" i="5"/>
  <c r="Q345" i="5" s="1"/>
  <c r="P344" i="5"/>
  <c r="M344" i="5"/>
  <c r="K344" i="5"/>
  <c r="L344" i="5" s="1"/>
  <c r="J344" i="5"/>
  <c r="I344" i="5"/>
  <c r="O344" i="5" s="1"/>
  <c r="H344" i="5"/>
  <c r="P343" i="5"/>
  <c r="M343" i="5"/>
  <c r="K343" i="5"/>
  <c r="L343" i="5" s="1"/>
  <c r="J343" i="5"/>
  <c r="I343" i="5"/>
  <c r="O343" i="5" s="1"/>
  <c r="H343" i="5"/>
  <c r="Q343" i="5" s="1"/>
  <c r="P342" i="5"/>
  <c r="M342" i="5"/>
  <c r="K342" i="5"/>
  <c r="L342" i="5" s="1"/>
  <c r="J342" i="5"/>
  <c r="I342" i="5"/>
  <c r="H342" i="5"/>
  <c r="N342" i="5" s="1"/>
  <c r="P341" i="5"/>
  <c r="M341" i="5"/>
  <c r="K341" i="5"/>
  <c r="L341" i="5" s="1"/>
  <c r="J341" i="5"/>
  <c r="I341" i="5"/>
  <c r="H341" i="5"/>
  <c r="N341" i="5" s="1"/>
  <c r="P340" i="5"/>
  <c r="M340" i="5"/>
  <c r="K340" i="5"/>
  <c r="L340" i="5" s="1"/>
  <c r="J340" i="5"/>
  <c r="I340" i="5"/>
  <c r="H340" i="5"/>
  <c r="P339" i="5"/>
  <c r="M339" i="5"/>
  <c r="K339" i="5"/>
  <c r="L339" i="5" s="1"/>
  <c r="J339" i="5"/>
  <c r="I339" i="5"/>
  <c r="R339" i="5" s="1"/>
  <c r="H339" i="5"/>
  <c r="P338" i="5"/>
  <c r="M338" i="5"/>
  <c r="K338" i="5"/>
  <c r="L338" i="5" s="1"/>
  <c r="J338" i="5"/>
  <c r="I338" i="5"/>
  <c r="O338" i="5" s="1"/>
  <c r="H338" i="5"/>
  <c r="N338" i="5" s="1"/>
  <c r="P337" i="5"/>
  <c r="M337" i="5"/>
  <c r="K337" i="5"/>
  <c r="L337" i="5" s="1"/>
  <c r="J337" i="5"/>
  <c r="I337" i="5"/>
  <c r="R337" i="5" s="1"/>
  <c r="H337" i="5"/>
  <c r="P336" i="5"/>
  <c r="M336" i="5"/>
  <c r="K336" i="5"/>
  <c r="L336" i="5" s="1"/>
  <c r="J336" i="5"/>
  <c r="I336" i="5"/>
  <c r="O336" i="5" s="1"/>
  <c r="H336" i="5"/>
  <c r="P335" i="5"/>
  <c r="M335" i="5"/>
  <c r="K335" i="5"/>
  <c r="L335" i="5" s="1"/>
  <c r="J335" i="5"/>
  <c r="I335" i="5"/>
  <c r="O335" i="5" s="1"/>
  <c r="H335" i="5"/>
  <c r="Q335" i="5" s="1"/>
  <c r="P334" i="5"/>
  <c r="M334" i="5"/>
  <c r="K334" i="5"/>
  <c r="L334" i="5" s="1"/>
  <c r="J334" i="5"/>
  <c r="I334" i="5"/>
  <c r="R334" i="5" s="1"/>
  <c r="H334" i="5"/>
  <c r="Q334" i="5" s="1"/>
  <c r="P333" i="5"/>
  <c r="M333" i="5"/>
  <c r="K333" i="5"/>
  <c r="L333" i="5" s="1"/>
  <c r="J333" i="5"/>
  <c r="I333" i="5"/>
  <c r="O333" i="5" s="1"/>
  <c r="H333" i="5"/>
  <c r="N333" i="5" s="1"/>
  <c r="P332" i="5"/>
  <c r="M332" i="5"/>
  <c r="K332" i="5"/>
  <c r="L332" i="5" s="1"/>
  <c r="J332" i="5"/>
  <c r="I332" i="5"/>
  <c r="R332" i="5" s="1"/>
  <c r="H332" i="5"/>
  <c r="P331" i="5"/>
  <c r="M331" i="5"/>
  <c r="K331" i="5"/>
  <c r="L331" i="5" s="1"/>
  <c r="J331" i="5"/>
  <c r="I331" i="5"/>
  <c r="H331" i="5"/>
  <c r="N331" i="5" s="1"/>
  <c r="P330" i="5"/>
  <c r="M330" i="5"/>
  <c r="K330" i="5"/>
  <c r="L330" i="5" s="1"/>
  <c r="J330" i="5"/>
  <c r="I330" i="5"/>
  <c r="H330" i="5"/>
  <c r="N330" i="5" s="1"/>
  <c r="P329" i="5"/>
  <c r="M329" i="5"/>
  <c r="K329" i="5"/>
  <c r="L329" i="5" s="1"/>
  <c r="J329" i="5"/>
  <c r="I329" i="5"/>
  <c r="H329" i="5"/>
  <c r="P328" i="5"/>
  <c r="M328" i="5"/>
  <c r="K328" i="5"/>
  <c r="L328" i="5" s="1"/>
  <c r="J328" i="5"/>
  <c r="I328" i="5"/>
  <c r="H328" i="5"/>
  <c r="N328" i="5" s="1"/>
  <c r="P327" i="5"/>
  <c r="M327" i="5"/>
  <c r="K327" i="5"/>
  <c r="L327" i="5" s="1"/>
  <c r="J327" i="5"/>
  <c r="I327" i="5"/>
  <c r="R327" i="5" s="1"/>
  <c r="H327" i="5"/>
  <c r="Q327" i="5" s="1"/>
  <c r="P326" i="5"/>
  <c r="M326" i="5"/>
  <c r="K326" i="5"/>
  <c r="L326" i="5" s="1"/>
  <c r="J326" i="5"/>
  <c r="I326" i="5"/>
  <c r="R326" i="5" s="1"/>
  <c r="H326" i="5"/>
  <c r="Q326" i="5" s="1"/>
  <c r="P325" i="5"/>
  <c r="M325" i="5"/>
  <c r="K325" i="5"/>
  <c r="L325" i="5" s="1"/>
  <c r="J325" i="5"/>
  <c r="I325" i="5"/>
  <c r="H325" i="5"/>
  <c r="N325" i="5" s="1"/>
  <c r="P324" i="5"/>
  <c r="M324" i="5"/>
  <c r="K324" i="5"/>
  <c r="L324" i="5" s="1"/>
  <c r="J324" i="5"/>
  <c r="I324" i="5"/>
  <c r="O324" i="5" s="1"/>
  <c r="H324" i="5"/>
  <c r="P323" i="5"/>
  <c r="M323" i="5"/>
  <c r="K323" i="5"/>
  <c r="L323" i="5" s="1"/>
  <c r="J323" i="5"/>
  <c r="I323" i="5"/>
  <c r="R323" i="5" s="1"/>
  <c r="H323" i="5"/>
  <c r="N323" i="5" s="1"/>
  <c r="P322" i="5"/>
  <c r="M322" i="5"/>
  <c r="K322" i="5"/>
  <c r="L322" i="5" s="1"/>
  <c r="J322" i="5"/>
  <c r="I322" i="5"/>
  <c r="O322" i="5" s="1"/>
  <c r="H322" i="5"/>
  <c r="Q322" i="5" s="1"/>
  <c r="P321" i="5"/>
  <c r="M321" i="5"/>
  <c r="K321" i="5"/>
  <c r="L321" i="5" s="1"/>
  <c r="J321" i="5"/>
  <c r="I321" i="5"/>
  <c r="R321" i="5" s="1"/>
  <c r="H321" i="5"/>
  <c r="Q321" i="5" s="1"/>
  <c r="P320" i="5"/>
  <c r="M320" i="5"/>
  <c r="K320" i="5"/>
  <c r="L320" i="5" s="1"/>
  <c r="J320" i="5"/>
  <c r="I320" i="5"/>
  <c r="H320" i="5"/>
  <c r="P319" i="5"/>
  <c r="M319" i="5"/>
  <c r="K319" i="5"/>
  <c r="L319" i="5" s="1"/>
  <c r="J319" i="5"/>
  <c r="I319" i="5"/>
  <c r="R319" i="5" s="1"/>
  <c r="H319" i="5"/>
  <c r="P318" i="5"/>
  <c r="M318" i="5"/>
  <c r="K318" i="5"/>
  <c r="L318" i="5" s="1"/>
  <c r="J318" i="5"/>
  <c r="I318" i="5"/>
  <c r="R318" i="5" s="1"/>
  <c r="H318" i="5"/>
  <c r="Q318" i="5" s="1"/>
  <c r="P317" i="5"/>
  <c r="M317" i="5"/>
  <c r="K317" i="5"/>
  <c r="L317" i="5" s="1"/>
  <c r="J317" i="5"/>
  <c r="I317" i="5"/>
  <c r="H317" i="5"/>
  <c r="N317" i="5" s="1"/>
  <c r="P316" i="5"/>
  <c r="M316" i="5"/>
  <c r="K316" i="5"/>
  <c r="L316" i="5" s="1"/>
  <c r="J316" i="5"/>
  <c r="I316" i="5"/>
  <c r="O316" i="5" s="1"/>
  <c r="H316" i="5"/>
  <c r="P315" i="5"/>
  <c r="M315" i="5"/>
  <c r="K315" i="5"/>
  <c r="L315" i="5" s="1"/>
  <c r="J315" i="5"/>
  <c r="I315" i="5"/>
  <c r="R315" i="5" s="1"/>
  <c r="H315" i="5"/>
  <c r="N315" i="5" s="1"/>
  <c r="P314" i="5"/>
  <c r="M314" i="5"/>
  <c r="K314" i="5"/>
  <c r="L314" i="5" s="1"/>
  <c r="J314" i="5"/>
  <c r="I314" i="5"/>
  <c r="O314" i="5" s="1"/>
  <c r="H314" i="5"/>
  <c r="Q314" i="5" s="1"/>
  <c r="P313" i="5"/>
  <c r="M313" i="5"/>
  <c r="K313" i="5"/>
  <c r="L313" i="5" s="1"/>
  <c r="J313" i="5"/>
  <c r="I313" i="5"/>
  <c r="R313" i="5" s="1"/>
  <c r="H313" i="5"/>
  <c r="Q313" i="5" s="1"/>
  <c r="P312" i="5"/>
  <c r="M312" i="5"/>
  <c r="K312" i="5"/>
  <c r="L312" i="5" s="1"/>
  <c r="J312" i="5"/>
  <c r="I312" i="5"/>
  <c r="R312" i="5" s="1"/>
  <c r="H312" i="5"/>
  <c r="P311" i="5"/>
  <c r="M311" i="5"/>
  <c r="K311" i="5"/>
  <c r="L311" i="5" s="1"/>
  <c r="J311" i="5"/>
  <c r="I311" i="5"/>
  <c r="R311" i="5" s="1"/>
  <c r="H311" i="5"/>
  <c r="N311" i="5" s="1"/>
  <c r="P310" i="5"/>
  <c r="M310" i="5"/>
  <c r="K310" i="5"/>
  <c r="L310" i="5" s="1"/>
  <c r="J310" i="5"/>
  <c r="I310" i="5"/>
  <c r="R310" i="5" s="1"/>
  <c r="H310" i="5"/>
  <c r="Q310" i="5" s="1"/>
  <c r="P309" i="5"/>
  <c r="M309" i="5"/>
  <c r="K309" i="5"/>
  <c r="L309" i="5" s="1"/>
  <c r="J309" i="5"/>
  <c r="I309" i="5"/>
  <c r="H309" i="5"/>
  <c r="P308" i="5"/>
  <c r="M308" i="5"/>
  <c r="K308" i="5"/>
  <c r="L308" i="5" s="1"/>
  <c r="J308" i="5"/>
  <c r="I308" i="5"/>
  <c r="H308" i="5"/>
  <c r="Q308" i="5" s="1"/>
  <c r="P307" i="5"/>
  <c r="M307" i="5"/>
  <c r="K307" i="5"/>
  <c r="L307" i="5" s="1"/>
  <c r="J307" i="5"/>
  <c r="I307" i="5"/>
  <c r="R307" i="5" s="1"/>
  <c r="H307" i="5"/>
  <c r="P306" i="5"/>
  <c r="M306" i="5"/>
  <c r="K306" i="5"/>
  <c r="L306" i="5" s="1"/>
  <c r="J306" i="5"/>
  <c r="I306" i="5"/>
  <c r="H306" i="5"/>
  <c r="Q306" i="5" s="1"/>
  <c r="P305" i="5"/>
  <c r="M305" i="5"/>
  <c r="K305" i="5"/>
  <c r="L305" i="5" s="1"/>
  <c r="J305" i="5"/>
  <c r="I305" i="5"/>
  <c r="H305" i="5"/>
  <c r="P304" i="5"/>
  <c r="M304" i="5"/>
  <c r="K304" i="5"/>
  <c r="L304" i="5" s="1"/>
  <c r="J304" i="5"/>
  <c r="I304" i="5"/>
  <c r="H304" i="5"/>
  <c r="P303" i="5"/>
  <c r="M303" i="5"/>
  <c r="K303" i="5"/>
  <c r="L303" i="5" s="1"/>
  <c r="J303" i="5"/>
  <c r="I303" i="5"/>
  <c r="R303" i="5" s="1"/>
  <c r="H303" i="5"/>
  <c r="N303" i="5" s="1"/>
  <c r="P302" i="5"/>
  <c r="M302" i="5"/>
  <c r="K302" i="5"/>
  <c r="L302" i="5" s="1"/>
  <c r="J302" i="5"/>
  <c r="I302" i="5"/>
  <c r="R302" i="5" s="1"/>
  <c r="H302" i="5"/>
  <c r="Q302" i="5" s="1"/>
  <c r="P301" i="5"/>
  <c r="M301" i="5"/>
  <c r="K301" i="5"/>
  <c r="L301" i="5" s="1"/>
  <c r="J301" i="5"/>
  <c r="I301" i="5"/>
  <c r="H301" i="5"/>
  <c r="N301" i="5" s="1"/>
  <c r="P300" i="5"/>
  <c r="M300" i="5"/>
  <c r="K300" i="5"/>
  <c r="L300" i="5" s="1"/>
  <c r="J300" i="5"/>
  <c r="I300" i="5"/>
  <c r="O300" i="5" s="1"/>
  <c r="H300" i="5"/>
  <c r="Q300" i="5" s="1"/>
  <c r="P299" i="5"/>
  <c r="M299" i="5"/>
  <c r="K299" i="5"/>
  <c r="L299" i="5" s="1"/>
  <c r="J299" i="5"/>
  <c r="I299" i="5"/>
  <c r="R299" i="5" s="1"/>
  <c r="H299" i="5"/>
  <c r="N299" i="5" s="1"/>
  <c r="P298" i="5"/>
  <c r="M298" i="5"/>
  <c r="K298" i="5"/>
  <c r="L298" i="5" s="1"/>
  <c r="J298" i="5"/>
  <c r="I298" i="5"/>
  <c r="H298" i="5"/>
  <c r="Q298" i="5" s="1"/>
  <c r="P297" i="5"/>
  <c r="M297" i="5"/>
  <c r="K297" i="5"/>
  <c r="L297" i="5" s="1"/>
  <c r="J297" i="5"/>
  <c r="I297" i="5"/>
  <c r="H297" i="5"/>
  <c r="Q297" i="5" s="1"/>
  <c r="P296" i="5"/>
  <c r="M296" i="5"/>
  <c r="K296" i="5"/>
  <c r="L296" i="5" s="1"/>
  <c r="J296" i="5"/>
  <c r="I296" i="5"/>
  <c r="O296" i="5" s="1"/>
  <c r="H296" i="5"/>
  <c r="P295" i="5"/>
  <c r="M295" i="5"/>
  <c r="K295" i="5"/>
  <c r="L295" i="5" s="1"/>
  <c r="J295" i="5"/>
  <c r="I295" i="5"/>
  <c r="R295" i="5" s="1"/>
  <c r="H295" i="5"/>
  <c r="N295" i="5" s="1"/>
  <c r="P294" i="5"/>
  <c r="M294" i="5"/>
  <c r="K294" i="5"/>
  <c r="L294" i="5" s="1"/>
  <c r="J294" i="5"/>
  <c r="I294" i="5"/>
  <c r="R294" i="5" s="1"/>
  <c r="H294" i="5"/>
  <c r="Q294" i="5" s="1"/>
  <c r="P293" i="5"/>
  <c r="M293" i="5"/>
  <c r="K293" i="5"/>
  <c r="L293" i="5" s="1"/>
  <c r="J293" i="5"/>
  <c r="I293" i="5"/>
  <c r="H293" i="5"/>
  <c r="P292" i="5"/>
  <c r="M292" i="5"/>
  <c r="K292" i="5"/>
  <c r="L292" i="5" s="1"/>
  <c r="J292" i="5"/>
  <c r="I292" i="5"/>
  <c r="H292" i="5"/>
  <c r="P291" i="5"/>
  <c r="M291" i="5"/>
  <c r="K291" i="5"/>
  <c r="L291" i="5" s="1"/>
  <c r="J291" i="5"/>
  <c r="I291" i="5"/>
  <c r="R291" i="5" s="1"/>
  <c r="H291" i="5"/>
  <c r="N291" i="5" s="1"/>
  <c r="P290" i="5"/>
  <c r="M290" i="5"/>
  <c r="K290" i="5"/>
  <c r="L290" i="5" s="1"/>
  <c r="J290" i="5"/>
  <c r="I290" i="5"/>
  <c r="O290" i="5" s="1"/>
  <c r="H290" i="5"/>
  <c r="Q290" i="5" s="1"/>
  <c r="P289" i="5"/>
  <c r="M289" i="5"/>
  <c r="K289" i="5"/>
  <c r="L289" i="5" s="1"/>
  <c r="J289" i="5"/>
  <c r="I289" i="5"/>
  <c r="R289" i="5" s="1"/>
  <c r="H289" i="5"/>
  <c r="Q289" i="5" s="1"/>
  <c r="P288" i="5"/>
  <c r="M288" i="5"/>
  <c r="K288" i="5"/>
  <c r="L288" i="5" s="1"/>
  <c r="J288" i="5"/>
  <c r="I288" i="5"/>
  <c r="H288" i="5"/>
  <c r="P287" i="5"/>
  <c r="M287" i="5"/>
  <c r="K287" i="5"/>
  <c r="L287" i="5" s="1"/>
  <c r="J287" i="5"/>
  <c r="I287" i="5"/>
  <c r="R287" i="5" s="1"/>
  <c r="H287" i="5"/>
  <c r="P286" i="5"/>
  <c r="M286" i="5"/>
  <c r="K286" i="5"/>
  <c r="L286" i="5" s="1"/>
  <c r="J286" i="5"/>
  <c r="I286" i="5"/>
  <c r="R286" i="5" s="1"/>
  <c r="H286" i="5"/>
  <c r="P285" i="5"/>
  <c r="M285" i="5"/>
  <c r="K285" i="5"/>
  <c r="L285" i="5" s="1"/>
  <c r="J285" i="5"/>
  <c r="I285" i="5"/>
  <c r="H285" i="5"/>
  <c r="N285" i="5" s="1"/>
  <c r="P284" i="5"/>
  <c r="M284" i="5"/>
  <c r="K284" i="5"/>
  <c r="L284" i="5" s="1"/>
  <c r="J284" i="5"/>
  <c r="I284" i="5"/>
  <c r="R284" i="5" s="1"/>
  <c r="H284" i="5"/>
  <c r="P283" i="5"/>
  <c r="M283" i="5"/>
  <c r="K283" i="5"/>
  <c r="L283" i="5" s="1"/>
  <c r="J283" i="5"/>
  <c r="I283" i="5"/>
  <c r="R283" i="5" s="1"/>
  <c r="H283" i="5"/>
  <c r="N283" i="5" s="1"/>
  <c r="P282" i="5"/>
  <c r="M282" i="5"/>
  <c r="K282" i="5"/>
  <c r="L282" i="5" s="1"/>
  <c r="J282" i="5"/>
  <c r="I282" i="5"/>
  <c r="O282" i="5" s="1"/>
  <c r="H282" i="5"/>
  <c r="Q282" i="5" s="1"/>
  <c r="P281" i="5"/>
  <c r="M281" i="5"/>
  <c r="K281" i="5"/>
  <c r="L281" i="5" s="1"/>
  <c r="J281" i="5"/>
  <c r="I281" i="5"/>
  <c r="R281" i="5" s="1"/>
  <c r="H281" i="5"/>
  <c r="Q281" i="5" s="1"/>
  <c r="P280" i="5"/>
  <c r="M280" i="5"/>
  <c r="K280" i="5"/>
  <c r="L280" i="5" s="1"/>
  <c r="J280" i="5"/>
  <c r="I280" i="5"/>
  <c r="H280" i="5"/>
  <c r="P279" i="5"/>
  <c r="M279" i="5"/>
  <c r="K279" i="5"/>
  <c r="L279" i="5" s="1"/>
  <c r="J279" i="5"/>
  <c r="I279" i="5"/>
  <c r="R279" i="5" s="1"/>
  <c r="H279" i="5"/>
  <c r="N279" i="5" s="1"/>
  <c r="P278" i="5"/>
  <c r="M278" i="5"/>
  <c r="K278" i="5"/>
  <c r="L278" i="5" s="1"/>
  <c r="J278" i="5"/>
  <c r="I278" i="5"/>
  <c r="R278" i="5" s="1"/>
  <c r="H278" i="5"/>
  <c r="Q278" i="5" s="1"/>
  <c r="P277" i="5"/>
  <c r="M277" i="5"/>
  <c r="K277" i="5"/>
  <c r="L277" i="5" s="1"/>
  <c r="J277" i="5"/>
  <c r="I277" i="5"/>
  <c r="H277" i="5"/>
  <c r="P276" i="5"/>
  <c r="M276" i="5"/>
  <c r="K276" i="5"/>
  <c r="L276" i="5" s="1"/>
  <c r="J276" i="5"/>
  <c r="I276" i="5"/>
  <c r="H276" i="5"/>
  <c r="N276" i="5" s="1"/>
  <c r="P275" i="5"/>
  <c r="M275" i="5"/>
  <c r="K275" i="5"/>
  <c r="L275" i="5" s="1"/>
  <c r="J275" i="5"/>
  <c r="I275" i="5"/>
  <c r="R275" i="5" s="1"/>
  <c r="H275" i="5"/>
  <c r="P274" i="5"/>
  <c r="M274" i="5"/>
  <c r="K274" i="5"/>
  <c r="L274" i="5" s="1"/>
  <c r="J274" i="5"/>
  <c r="I274" i="5"/>
  <c r="H274" i="5"/>
  <c r="Q274" i="5" s="1"/>
  <c r="P273" i="5"/>
  <c r="M273" i="5"/>
  <c r="K273" i="5"/>
  <c r="L273" i="5" s="1"/>
  <c r="J273" i="5"/>
  <c r="I273" i="5"/>
  <c r="H273" i="5"/>
  <c r="Q273" i="5" s="1"/>
  <c r="P272" i="5"/>
  <c r="M272" i="5"/>
  <c r="K272" i="5"/>
  <c r="L272" i="5" s="1"/>
  <c r="J272" i="5"/>
  <c r="I272" i="5"/>
  <c r="H272" i="5"/>
  <c r="P271" i="5"/>
  <c r="M271" i="5"/>
  <c r="K271" i="5"/>
  <c r="L271" i="5" s="1"/>
  <c r="J271" i="5"/>
  <c r="I271" i="5"/>
  <c r="R271" i="5" s="1"/>
  <c r="H271" i="5"/>
  <c r="P270" i="5"/>
  <c r="M270" i="5"/>
  <c r="K270" i="5"/>
  <c r="L270" i="5" s="1"/>
  <c r="J270" i="5"/>
  <c r="I270" i="5"/>
  <c r="R270" i="5" s="1"/>
  <c r="H270" i="5"/>
  <c r="P269" i="5"/>
  <c r="M269" i="5"/>
  <c r="K269" i="5"/>
  <c r="L269" i="5" s="1"/>
  <c r="J269" i="5"/>
  <c r="I269" i="5"/>
  <c r="H269" i="5"/>
  <c r="P268" i="5"/>
  <c r="M268" i="5"/>
  <c r="K268" i="5"/>
  <c r="L268" i="5" s="1"/>
  <c r="J268" i="5"/>
  <c r="I268" i="5"/>
  <c r="H268" i="5"/>
  <c r="N268" i="5" s="1"/>
  <c r="P267" i="5"/>
  <c r="M267" i="5"/>
  <c r="K267" i="5"/>
  <c r="L267" i="5" s="1"/>
  <c r="J267" i="5"/>
  <c r="I267" i="5"/>
  <c r="R267" i="5" s="1"/>
  <c r="H267" i="5"/>
  <c r="P266" i="5"/>
  <c r="M266" i="5"/>
  <c r="K266" i="5"/>
  <c r="L266" i="5" s="1"/>
  <c r="J266" i="5"/>
  <c r="I266" i="5"/>
  <c r="H266" i="5"/>
  <c r="Q266" i="5" s="1"/>
  <c r="P265" i="5"/>
  <c r="M265" i="5"/>
  <c r="K265" i="5"/>
  <c r="L265" i="5" s="1"/>
  <c r="J265" i="5"/>
  <c r="I265" i="5"/>
  <c r="H265" i="5"/>
  <c r="Q265" i="5" s="1"/>
  <c r="P264" i="5"/>
  <c r="M264" i="5"/>
  <c r="K264" i="5"/>
  <c r="L264" i="5" s="1"/>
  <c r="J264" i="5"/>
  <c r="I264" i="5"/>
  <c r="H264" i="5"/>
  <c r="P263" i="5"/>
  <c r="M263" i="5"/>
  <c r="K263" i="5"/>
  <c r="L263" i="5" s="1"/>
  <c r="J263" i="5"/>
  <c r="I263" i="5"/>
  <c r="R263" i="5" s="1"/>
  <c r="H263" i="5"/>
  <c r="P262" i="5"/>
  <c r="M262" i="5"/>
  <c r="K262" i="5"/>
  <c r="L262" i="5" s="1"/>
  <c r="J262" i="5"/>
  <c r="I262" i="5"/>
  <c r="R262" i="5" s="1"/>
  <c r="H262" i="5"/>
  <c r="P261" i="5"/>
  <c r="M261" i="5"/>
  <c r="K261" i="5"/>
  <c r="L261" i="5" s="1"/>
  <c r="J261" i="5"/>
  <c r="I261" i="5"/>
  <c r="H261" i="5"/>
  <c r="N261" i="5" s="1"/>
  <c r="P260" i="5"/>
  <c r="M260" i="5"/>
  <c r="K260" i="5"/>
  <c r="L260" i="5" s="1"/>
  <c r="J260" i="5"/>
  <c r="I260" i="5"/>
  <c r="H260" i="5"/>
  <c r="P259" i="5"/>
  <c r="M259" i="5"/>
  <c r="K259" i="5"/>
  <c r="L259" i="5" s="1"/>
  <c r="J259" i="5"/>
  <c r="I259" i="5"/>
  <c r="R259" i="5" s="1"/>
  <c r="H259" i="5"/>
  <c r="N259" i="5" s="1"/>
  <c r="P258" i="5"/>
  <c r="M258" i="5"/>
  <c r="K258" i="5"/>
  <c r="L258" i="5" s="1"/>
  <c r="J258" i="5"/>
  <c r="I258" i="5"/>
  <c r="R258" i="5" s="1"/>
  <c r="H258" i="5"/>
  <c r="P257" i="5"/>
  <c r="M257" i="5"/>
  <c r="K257" i="5"/>
  <c r="L257" i="5" s="1"/>
  <c r="J257" i="5"/>
  <c r="I257" i="5"/>
  <c r="R257" i="5" s="1"/>
  <c r="H257" i="5"/>
  <c r="Q257" i="5" s="1"/>
  <c r="P256" i="5"/>
  <c r="M256" i="5"/>
  <c r="K256" i="5"/>
  <c r="L256" i="5" s="1"/>
  <c r="J256" i="5"/>
  <c r="I256" i="5"/>
  <c r="R256" i="5" s="1"/>
  <c r="H256" i="5"/>
  <c r="P255" i="5"/>
  <c r="M255" i="5"/>
  <c r="K255" i="5"/>
  <c r="L255" i="5" s="1"/>
  <c r="J255" i="5"/>
  <c r="I255" i="5"/>
  <c r="H255" i="5"/>
  <c r="P254" i="5"/>
  <c r="M254" i="5"/>
  <c r="K254" i="5"/>
  <c r="L254" i="5" s="1"/>
  <c r="J254" i="5"/>
  <c r="I254" i="5"/>
  <c r="H254" i="5"/>
  <c r="N254" i="5" s="1"/>
  <c r="P253" i="5"/>
  <c r="M253" i="5"/>
  <c r="K253" i="5"/>
  <c r="L253" i="5" s="1"/>
  <c r="J253" i="5"/>
  <c r="I253" i="5"/>
  <c r="R253" i="5" s="1"/>
  <c r="H253" i="5"/>
  <c r="N253" i="5" s="1"/>
  <c r="P252" i="5"/>
  <c r="M252" i="5"/>
  <c r="K252" i="5"/>
  <c r="L252" i="5" s="1"/>
  <c r="J252" i="5"/>
  <c r="I252" i="5"/>
  <c r="R252" i="5" s="1"/>
  <c r="H252" i="5"/>
  <c r="Q252" i="5" s="1"/>
  <c r="P251" i="5"/>
  <c r="M251" i="5"/>
  <c r="K251" i="5"/>
  <c r="L251" i="5" s="1"/>
  <c r="J251" i="5"/>
  <c r="I251" i="5"/>
  <c r="O251" i="5" s="1"/>
  <c r="H251" i="5"/>
  <c r="Q251" i="5" s="1"/>
  <c r="P250" i="5"/>
  <c r="M250" i="5"/>
  <c r="K250" i="5"/>
  <c r="L250" i="5" s="1"/>
  <c r="J250" i="5"/>
  <c r="I250" i="5"/>
  <c r="O250" i="5" s="1"/>
  <c r="H250" i="5"/>
  <c r="P249" i="5"/>
  <c r="M249" i="5"/>
  <c r="K249" i="5"/>
  <c r="L249" i="5" s="1"/>
  <c r="J249" i="5"/>
  <c r="I249" i="5"/>
  <c r="R249" i="5" s="1"/>
  <c r="H249" i="5"/>
  <c r="P248" i="5"/>
  <c r="M248" i="5"/>
  <c r="K248" i="5"/>
  <c r="L248" i="5" s="1"/>
  <c r="J248" i="5"/>
  <c r="I248" i="5"/>
  <c r="R248" i="5" s="1"/>
  <c r="H248" i="5"/>
  <c r="P247" i="5"/>
  <c r="M247" i="5"/>
  <c r="K247" i="5"/>
  <c r="L247" i="5" s="1"/>
  <c r="J247" i="5"/>
  <c r="I247" i="5"/>
  <c r="H247" i="5"/>
  <c r="P246" i="5"/>
  <c r="M246" i="5"/>
  <c r="K246" i="5"/>
  <c r="L246" i="5" s="1"/>
  <c r="J246" i="5"/>
  <c r="I246" i="5"/>
  <c r="H246" i="5"/>
  <c r="Q246" i="5" s="1"/>
  <c r="P245" i="5"/>
  <c r="M245" i="5"/>
  <c r="K245" i="5"/>
  <c r="L245" i="5" s="1"/>
  <c r="J245" i="5"/>
  <c r="I245" i="5"/>
  <c r="H245" i="5"/>
  <c r="P244" i="5"/>
  <c r="M244" i="5"/>
  <c r="K244" i="5"/>
  <c r="L244" i="5" s="1"/>
  <c r="J244" i="5"/>
  <c r="I244" i="5"/>
  <c r="O244" i="5" s="1"/>
  <c r="H244" i="5"/>
  <c r="P243" i="5"/>
  <c r="M243" i="5"/>
  <c r="K243" i="5"/>
  <c r="L243" i="5" s="1"/>
  <c r="J243" i="5"/>
  <c r="I243" i="5"/>
  <c r="R243" i="5" s="1"/>
  <c r="H243" i="5"/>
  <c r="P242" i="5"/>
  <c r="M242" i="5"/>
  <c r="K242" i="5"/>
  <c r="L242" i="5" s="1"/>
  <c r="J242" i="5"/>
  <c r="I242" i="5"/>
  <c r="H242" i="5"/>
  <c r="N242" i="5" s="1"/>
  <c r="P241" i="5"/>
  <c r="M241" i="5"/>
  <c r="K241" i="5"/>
  <c r="L241" i="5" s="1"/>
  <c r="J241" i="5"/>
  <c r="I241" i="5"/>
  <c r="H241" i="5"/>
  <c r="Q241" i="5" s="1"/>
  <c r="P240" i="5"/>
  <c r="M240" i="5"/>
  <c r="K240" i="5"/>
  <c r="L240" i="5" s="1"/>
  <c r="J240" i="5"/>
  <c r="I240" i="5"/>
  <c r="R240" i="5" s="1"/>
  <c r="H240" i="5"/>
  <c r="P239" i="5"/>
  <c r="M239" i="5"/>
  <c r="K239" i="5"/>
  <c r="L239" i="5" s="1"/>
  <c r="J239" i="5"/>
  <c r="I239" i="5"/>
  <c r="O239" i="5" s="1"/>
  <c r="H239" i="5"/>
  <c r="P238" i="5"/>
  <c r="M238" i="5"/>
  <c r="K238" i="5"/>
  <c r="L238" i="5" s="1"/>
  <c r="J238" i="5"/>
  <c r="I238" i="5"/>
  <c r="R238" i="5" s="1"/>
  <c r="H238" i="5"/>
  <c r="N238" i="5" s="1"/>
  <c r="P237" i="5"/>
  <c r="M237" i="5"/>
  <c r="K237" i="5"/>
  <c r="L237" i="5" s="1"/>
  <c r="J237" i="5"/>
  <c r="I237" i="5"/>
  <c r="H237" i="5"/>
  <c r="P236" i="5"/>
  <c r="M236" i="5"/>
  <c r="K236" i="5"/>
  <c r="L236" i="5" s="1"/>
  <c r="J236" i="5"/>
  <c r="I236" i="5"/>
  <c r="H236" i="5"/>
  <c r="P235" i="5"/>
  <c r="M235" i="5"/>
  <c r="K235" i="5"/>
  <c r="L235" i="5" s="1"/>
  <c r="J235" i="5"/>
  <c r="I235" i="5"/>
  <c r="R235" i="5" s="1"/>
  <c r="H235" i="5"/>
  <c r="P234" i="5"/>
  <c r="M234" i="5"/>
  <c r="K234" i="5"/>
  <c r="L234" i="5" s="1"/>
  <c r="J234" i="5"/>
  <c r="I234" i="5"/>
  <c r="O234" i="5" s="1"/>
  <c r="H234" i="5"/>
  <c r="P233" i="5"/>
  <c r="M233" i="5"/>
  <c r="K233" i="5"/>
  <c r="L233" i="5" s="1"/>
  <c r="J233" i="5"/>
  <c r="I233" i="5"/>
  <c r="O233" i="5" s="1"/>
  <c r="H233" i="5"/>
  <c r="N233" i="5" s="1"/>
  <c r="P232" i="5"/>
  <c r="M232" i="5"/>
  <c r="K232" i="5"/>
  <c r="L232" i="5" s="1"/>
  <c r="J232" i="5"/>
  <c r="I232" i="5"/>
  <c r="H232" i="5"/>
  <c r="P231" i="5"/>
  <c r="M231" i="5"/>
  <c r="K231" i="5"/>
  <c r="L231" i="5" s="1"/>
  <c r="J231" i="5"/>
  <c r="I231" i="5"/>
  <c r="H231" i="5"/>
  <c r="P230" i="5"/>
  <c r="M230" i="5"/>
  <c r="K230" i="5"/>
  <c r="L230" i="5" s="1"/>
  <c r="J230" i="5"/>
  <c r="I230" i="5"/>
  <c r="R230" i="5" s="1"/>
  <c r="H230" i="5"/>
  <c r="P229" i="5"/>
  <c r="M229" i="5"/>
  <c r="K229" i="5"/>
  <c r="L229" i="5" s="1"/>
  <c r="J229" i="5"/>
  <c r="I229" i="5"/>
  <c r="H229" i="5"/>
  <c r="Q229" i="5" s="1"/>
  <c r="P228" i="5"/>
  <c r="M228" i="5"/>
  <c r="K228" i="5"/>
  <c r="L228" i="5" s="1"/>
  <c r="J228" i="5"/>
  <c r="I228" i="5"/>
  <c r="H228" i="5"/>
  <c r="N228" i="5" s="1"/>
  <c r="P227" i="5"/>
  <c r="M227" i="5"/>
  <c r="K227" i="5"/>
  <c r="L227" i="5" s="1"/>
  <c r="J227" i="5"/>
  <c r="I227" i="5"/>
  <c r="R227" i="5" s="1"/>
  <c r="H227" i="5"/>
  <c r="Q227" i="5" s="1"/>
  <c r="P226" i="5"/>
  <c r="M226" i="5"/>
  <c r="K226" i="5"/>
  <c r="L226" i="5" s="1"/>
  <c r="J226" i="5"/>
  <c r="I226" i="5"/>
  <c r="O226" i="5" s="1"/>
  <c r="H226" i="5"/>
  <c r="Q226" i="5" s="1"/>
  <c r="P225" i="5"/>
  <c r="M225" i="5"/>
  <c r="K225" i="5"/>
  <c r="L225" i="5" s="1"/>
  <c r="J225" i="5"/>
  <c r="I225" i="5"/>
  <c r="O225" i="5" s="1"/>
  <c r="H225" i="5"/>
  <c r="Q225" i="5" s="1"/>
  <c r="P224" i="5"/>
  <c r="M224" i="5"/>
  <c r="K224" i="5"/>
  <c r="L224" i="5" s="1"/>
  <c r="J224" i="5"/>
  <c r="I224" i="5"/>
  <c r="R224" i="5" s="1"/>
  <c r="H224" i="5"/>
  <c r="P223" i="5"/>
  <c r="M223" i="5"/>
  <c r="K223" i="5"/>
  <c r="L223" i="5" s="1"/>
  <c r="J223" i="5"/>
  <c r="I223" i="5"/>
  <c r="H223" i="5"/>
  <c r="P222" i="5"/>
  <c r="M222" i="5"/>
  <c r="K222" i="5"/>
  <c r="L222" i="5" s="1"/>
  <c r="J222" i="5"/>
  <c r="I222" i="5"/>
  <c r="R222" i="5" s="1"/>
  <c r="H222" i="5"/>
  <c r="P221" i="5"/>
  <c r="M221" i="5"/>
  <c r="K221" i="5"/>
  <c r="L221" i="5" s="1"/>
  <c r="J221" i="5"/>
  <c r="I221" i="5"/>
  <c r="H221" i="5"/>
  <c r="Q221" i="5" s="1"/>
  <c r="P220" i="5"/>
  <c r="M220" i="5"/>
  <c r="K220" i="5"/>
  <c r="L220" i="5" s="1"/>
  <c r="J220" i="5"/>
  <c r="I220" i="5"/>
  <c r="H220" i="5"/>
  <c r="P219" i="5"/>
  <c r="M219" i="5"/>
  <c r="K219" i="5"/>
  <c r="L219" i="5" s="1"/>
  <c r="J219" i="5"/>
  <c r="I219" i="5"/>
  <c r="H219" i="5"/>
  <c r="P218" i="5"/>
  <c r="M218" i="5"/>
  <c r="K218" i="5"/>
  <c r="L218" i="5" s="1"/>
  <c r="J218" i="5"/>
  <c r="I218" i="5"/>
  <c r="H218" i="5"/>
  <c r="P217" i="5"/>
  <c r="M217" i="5"/>
  <c r="K217" i="5"/>
  <c r="L217" i="5" s="1"/>
  <c r="J217" i="5"/>
  <c r="I217" i="5"/>
  <c r="O217" i="5" s="1"/>
  <c r="H217" i="5"/>
  <c r="N217" i="5" s="1"/>
  <c r="P216" i="5"/>
  <c r="M216" i="5"/>
  <c r="K216" i="5"/>
  <c r="L216" i="5" s="1"/>
  <c r="J216" i="5"/>
  <c r="I216" i="5"/>
  <c r="H216" i="5"/>
  <c r="P215" i="5"/>
  <c r="M215" i="5"/>
  <c r="K215" i="5"/>
  <c r="L215" i="5" s="1"/>
  <c r="J215" i="5"/>
  <c r="I215" i="5"/>
  <c r="H215" i="5"/>
  <c r="P214" i="5"/>
  <c r="M214" i="5"/>
  <c r="K214" i="5"/>
  <c r="L214" i="5" s="1"/>
  <c r="J214" i="5"/>
  <c r="I214" i="5"/>
  <c r="O214" i="5" s="1"/>
  <c r="H214" i="5"/>
  <c r="Q214" i="5" s="1"/>
  <c r="P213" i="5"/>
  <c r="M213" i="5"/>
  <c r="K213" i="5"/>
  <c r="L213" i="5" s="1"/>
  <c r="J213" i="5"/>
  <c r="I213" i="5"/>
  <c r="H213" i="5"/>
  <c r="Q213" i="5" s="1"/>
  <c r="P212" i="5"/>
  <c r="M212" i="5"/>
  <c r="K212" i="5"/>
  <c r="L212" i="5" s="1"/>
  <c r="J212" i="5"/>
  <c r="I212" i="5"/>
  <c r="H212" i="5"/>
  <c r="P211" i="5"/>
  <c r="M211" i="5"/>
  <c r="K211" i="5"/>
  <c r="L211" i="5" s="1"/>
  <c r="J211" i="5"/>
  <c r="I211" i="5"/>
  <c r="O211" i="5" s="1"/>
  <c r="H211" i="5"/>
  <c r="P210" i="5"/>
  <c r="M210" i="5"/>
  <c r="K210" i="5"/>
  <c r="L210" i="5" s="1"/>
  <c r="J210" i="5"/>
  <c r="I210" i="5"/>
  <c r="H210" i="5"/>
  <c r="N210" i="5" s="1"/>
  <c r="P209" i="5"/>
  <c r="M209" i="5"/>
  <c r="K209" i="5"/>
  <c r="L209" i="5" s="1"/>
  <c r="J209" i="5"/>
  <c r="I209" i="5"/>
  <c r="O209" i="5" s="1"/>
  <c r="H209" i="5"/>
  <c r="N209" i="5" s="1"/>
  <c r="P208" i="5"/>
  <c r="M208" i="5"/>
  <c r="K208" i="5"/>
  <c r="L208" i="5" s="1"/>
  <c r="J208" i="5"/>
  <c r="I208" i="5"/>
  <c r="R208" i="5" s="1"/>
  <c r="H208" i="5"/>
  <c r="P207" i="5"/>
  <c r="M207" i="5"/>
  <c r="K207" i="5"/>
  <c r="L207" i="5" s="1"/>
  <c r="J207" i="5"/>
  <c r="I207" i="5"/>
  <c r="R207" i="5" s="1"/>
  <c r="H207" i="5"/>
  <c r="P206" i="5"/>
  <c r="M206" i="5"/>
  <c r="K206" i="5"/>
  <c r="L206" i="5" s="1"/>
  <c r="J206" i="5"/>
  <c r="I206" i="5"/>
  <c r="R206" i="5" s="1"/>
  <c r="H206" i="5"/>
  <c r="Q206" i="5" s="1"/>
  <c r="P205" i="5"/>
  <c r="M205" i="5"/>
  <c r="K205" i="5"/>
  <c r="L205" i="5" s="1"/>
  <c r="J205" i="5"/>
  <c r="I205" i="5"/>
  <c r="H205" i="5"/>
  <c r="N205" i="5" s="1"/>
  <c r="P204" i="5"/>
  <c r="M204" i="5"/>
  <c r="K204" i="5"/>
  <c r="L204" i="5" s="1"/>
  <c r="J204" i="5"/>
  <c r="I204" i="5"/>
  <c r="H204" i="5"/>
  <c r="N204" i="5" s="1"/>
  <c r="P203" i="5"/>
  <c r="M203" i="5"/>
  <c r="K203" i="5"/>
  <c r="L203" i="5" s="1"/>
  <c r="J203" i="5"/>
  <c r="I203" i="5"/>
  <c r="H203" i="5"/>
  <c r="Q203" i="5" s="1"/>
  <c r="P202" i="5"/>
  <c r="M202" i="5"/>
  <c r="K202" i="5"/>
  <c r="L202" i="5" s="1"/>
  <c r="J202" i="5"/>
  <c r="I202" i="5"/>
  <c r="H202" i="5"/>
  <c r="Q202" i="5" s="1"/>
  <c r="P201" i="5"/>
  <c r="M201" i="5"/>
  <c r="K201" i="5"/>
  <c r="L201" i="5" s="1"/>
  <c r="J201" i="5"/>
  <c r="I201" i="5"/>
  <c r="O201" i="5" s="1"/>
  <c r="H201" i="5"/>
  <c r="P200" i="5"/>
  <c r="M200" i="5"/>
  <c r="K200" i="5"/>
  <c r="L200" i="5" s="1"/>
  <c r="J200" i="5"/>
  <c r="I200" i="5"/>
  <c r="R200" i="5" s="1"/>
  <c r="H200" i="5"/>
  <c r="N200" i="5" s="1"/>
  <c r="P199" i="5"/>
  <c r="M199" i="5"/>
  <c r="K199" i="5"/>
  <c r="L199" i="5" s="1"/>
  <c r="J199" i="5"/>
  <c r="I199" i="5"/>
  <c r="H199" i="5"/>
  <c r="P198" i="5"/>
  <c r="M198" i="5"/>
  <c r="K198" i="5"/>
  <c r="L198" i="5" s="1"/>
  <c r="J198" i="5"/>
  <c r="I198" i="5"/>
  <c r="H198" i="5"/>
  <c r="N198" i="5" s="1"/>
  <c r="P197" i="5"/>
  <c r="M197" i="5"/>
  <c r="K197" i="5"/>
  <c r="L197" i="5" s="1"/>
  <c r="J197" i="5"/>
  <c r="I197" i="5"/>
  <c r="O197" i="5" s="1"/>
  <c r="H197" i="5"/>
  <c r="P196" i="5"/>
  <c r="M196" i="5"/>
  <c r="K196" i="5"/>
  <c r="L196" i="5" s="1"/>
  <c r="J196" i="5"/>
  <c r="I196" i="5"/>
  <c r="H196" i="5"/>
  <c r="N196" i="5" s="1"/>
  <c r="P195" i="5"/>
  <c r="M195" i="5"/>
  <c r="K195" i="5"/>
  <c r="L195" i="5" s="1"/>
  <c r="J195" i="5"/>
  <c r="I195" i="5"/>
  <c r="O195" i="5" s="1"/>
  <c r="H195" i="5"/>
  <c r="P194" i="5"/>
  <c r="M194" i="5"/>
  <c r="K194" i="5"/>
  <c r="L194" i="5" s="1"/>
  <c r="J194" i="5"/>
  <c r="I194" i="5"/>
  <c r="O194" i="5" s="1"/>
  <c r="H194" i="5"/>
  <c r="P193" i="5"/>
  <c r="M193" i="5"/>
  <c r="K193" i="5"/>
  <c r="L193" i="5" s="1"/>
  <c r="J193" i="5"/>
  <c r="I193" i="5"/>
  <c r="O193" i="5" s="1"/>
  <c r="H193" i="5"/>
  <c r="N193" i="5" s="1"/>
  <c r="P192" i="5"/>
  <c r="M192" i="5"/>
  <c r="K192" i="5"/>
  <c r="L192" i="5" s="1"/>
  <c r="J192" i="5"/>
  <c r="I192" i="5"/>
  <c r="H192" i="5"/>
  <c r="N192" i="5" s="1"/>
  <c r="P191" i="5"/>
  <c r="M191" i="5"/>
  <c r="K191" i="5"/>
  <c r="L191" i="5" s="1"/>
  <c r="J191" i="5"/>
  <c r="I191" i="5"/>
  <c r="H191" i="5"/>
  <c r="P190" i="5"/>
  <c r="M190" i="5"/>
  <c r="K190" i="5"/>
  <c r="L190" i="5" s="1"/>
  <c r="J190" i="5"/>
  <c r="I190" i="5"/>
  <c r="H190" i="5"/>
  <c r="Q190" i="5" s="1"/>
  <c r="P189" i="5"/>
  <c r="M189" i="5"/>
  <c r="K189" i="5"/>
  <c r="L189" i="5" s="1"/>
  <c r="J189" i="5"/>
  <c r="I189" i="5"/>
  <c r="H189" i="5"/>
  <c r="N189" i="5" s="1"/>
  <c r="P188" i="5"/>
  <c r="M188" i="5"/>
  <c r="K188" i="5"/>
  <c r="L188" i="5" s="1"/>
  <c r="J188" i="5"/>
  <c r="I188" i="5"/>
  <c r="H188" i="5"/>
  <c r="N188" i="5" s="1"/>
  <c r="P187" i="5"/>
  <c r="M187" i="5"/>
  <c r="K187" i="5"/>
  <c r="L187" i="5" s="1"/>
  <c r="J187" i="5"/>
  <c r="I187" i="5"/>
  <c r="O187" i="5" s="1"/>
  <c r="H187" i="5"/>
  <c r="Q187" i="5" s="1"/>
  <c r="P186" i="5"/>
  <c r="M186" i="5"/>
  <c r="K186" i="5"/>
  <c r="L186" i="5" s="1"/>
  <c r="J186" i="5"/>
  <c r="I186" i="5"/>
  <c r="R186" i="5" s="1"/>
  <c r="H186" i="5"/>
  <c r="Q186" i="5" s="1"/>
  <c r="P185" i="5"/>
  <c r="M185" i="5"/>
  <c r="K185" i="5"/>
  <c r="L185" i="5" s="1"/>
  <c r="J185" i="5"/>
  <c r="I185" i="5"/>
  <c r="O185" i="5" s="1"/>
  <c r="H185" i="5"/>
  <c r="Q185" i="5" s="1"/>
  <c r="P184" i="5"/>
  <c r="M184" i="5"/>
  <c r="K184" i="5"/>
  <c r="L184" i="5" s="1"/>
  <c r="J184" i="5"/>
  <c r="I184" i="5"/>
  <c r="R184" i="5" s="1"/>
  <c r="H184" i="5"/>
  <c r="N184" i="5" s="1"/>
  <c r="P183" i="5"/>
  <c r="M183" i="5"/>
  <c r="K183" i="5"/>
  <c r="L183" i="5" s="1"/>
  <c r="J183" i="5"/>
  <c r="I183" i="5"/>
  <c r="R183" i="5" s="1"/>
  <c r="H183" i="5"/>
  <c r="P182" i="5"/>
  <c r="M182" i="5"/>
  <c r="K182" i="5"/>
  <c r="L182" i="5" s="1"/>
  <c r="J182" i="5"/>
  <c r="I182" i="5"/>
  <c r="R182" i="5" s="1"/>
  <c r="H182" i="5"/>
  <c r="Q182" i="5" s="1"/>
  <c r="P181" i="5"/>
  <c r="M181" i="5"/>
  <c r="K181" i="5"/>
  <c r="L181" i="5" s="1"/>
  <c r="J181" i="5"/>
  <c r="I181" i="5"/>
  <c r="O181" i="5" s="1"/>
  <c r="H181" i="5"/>
  <c r="Q181" i="5" s="1"/>
  <c r="P180" i="5"/>
  <c r="M180" i="5"/>
  <c r="K180" i="5"/>
  <c r="L180" i="5" s="1"/>
  <c r="J180" i="5"/>
  <c r="I180" i="5"/>
  <c r="H180" i="5"/>
  <c r="P179" i="5"/>
  <c r="M179" i="5"/>
  <c r="K179" i="5"/>
  <c r="L179" i="5" s="1"/>
  <c r="J179" i="5"/>
  <c r="I179" i="5"/>
  <c r="R179" i="5" s="1"/>
  <c r="H179" i="5"/>
  <c r="Q179" i="5" s="1"/>
  <c r="P178" i="5"/>
  <c r="M178" i="5"/>
  <c r="K178" i="5"/>
  <c r="L178" i="5" s="1"/>
  <c r="J178" i="5"/>
  <c r="I178" i="5"/>
  <c r="O178" i="5" s="1"/>
  <c r="H178" i="5"/>
  <c r="Q178" i="5" s="1"/>
  <c r="P177" i="5"/>
  <c r="M177" i="5"/>
  <c r="K177" i="5"/>
  <c r="L177" i="5" s="1"/>
  <c r="J177" i="5"/>
  <c r="I177" i="5"/>
  <c r="O177" i="5" s="1"/>
  <c r="H177" i="5"/>
  <c r="Q177" i="5" s="1"/>
  <c r="P176" i="5"/>
  <c r="M176" i="5"/>
  <c r="K176" i="5"/>
  <c r="L176" i="5" s="1"/>
  <c r="J176" i="5"/>
  <c r="I176" i="5"/>
  <c r="R176" i="5" s="1"/>
  <c r="H176" i="5"/>
  <c r="N176" i="5" s="1"/>
  <c r="P175" i="5"/>
  <c r="M175" i="5"/>
  <c r="K175" i="5"/>
  <c r="L175" i="5" s="1"/>
  <c r="J175" i="5"/>
  <c r="I175" i="5"/>
  <c r="R175" i="5" s="1"/>
  <c r="H175" i="5"/>
  <c r="Q175" i="5" s="1"/>
  <c r="P174" i="5"/>
  <c r="M174" i="5"/>
  <c r="K174" i="5"/>
  <c r="L174" i="5" s="1"/>
  <c r="J174" i="5"/>
  <c r="I174" i="5"/>
  <c r="R174" i="5" s="1"/>
  <c r="H174" i="5"/>
  <c r="N174" i="5" s="1"/>
  <c r="P173" i="5"/>
  <c r="M173" i="5"/>
  <c r="K173" i="5"/>
  <c r="L173" i="5" s="1"/>
  <c r="J173" i="5"/>
  <c r="I173" i="5"/>
  <c r="O173" i="5" s="1"/>
  <c r="H173" i="5"/>
  <c r="P172" i="5"/>
  <c r="M172" i="5"/>
  <c r="K172" i="5"/>
  <c r="L172" i="5" s="1"/>
  <c r="J172" i="5"/>
  <c r="I172" i="5"/>
  <c r="H172" i="5"/>
  <c r="N172" i="5" s="1"/>
  <c r="P171" i="5"/>
  <c r="M171" i="5"/>
  <c r="K171" i="5"/>
  <c r="L171" i="5" s="1"/>
  <c r="J171" i="5"/>
  <c r="I171" i="5"/>
  <c r="O171" i="5" s="1"/>
  <c r="H171" i="5"/>
  <c r="P170" i="5"/>
  <c r="M170" i="5"/>
  <c r="K170" i="5"/>
  <c r="L170" i="5" s="1"/>
  <c r="J170" i="5"/>
  <c r="I170" i="5"/>
  <c r="H170" i="5"/>
  <c r="Q170" i="5" s="1"/>
  <c r="P169" i="5"/>
  <c r="M169" i="5"/>
  <c r="K169" i="5"/>
  <c r="L169" i="5" s="1"/>
  <c r="J169" i="5"/>
  <c r="I169" i="5"/>
  <c r="H169" i="5"/>
  <c r="N169" i="5" s="1"/>
  <c r="P168" i="5"/>
  <c r="M168" i="5"/>
  <c r="K168" i="5"/>
  <c r="L168" i="5" s="1"/>
  <c r="J168" i="5"/>
  <c r="I168" i="5"/>
  <c r="H168" i="5"/>
  <c r="N168" i="5" s="1"/>
  <c r="P167" i="5"/>
  <c r="M167" i="5"/>
  <c r="K167" i="5"/>
  <c r="L167" i="5" s="1"/>
  <c r="J167" i="5"/>
  <c r="I167" i="5"/>
  <c r="H167" i="5"/>
  <c r="P166" i="5"/>
  <c r="M166" i="5"/>
  <c r="K166" i="5"/>
  <c r="L166" i="5" s="1"/>
  <c r="J166" i="5"/>
  <c r="I166" i="5"/>
  <c r="R166" i="5" s="1"/>
  <c r="H166" i="5"/>
  <c r="P165" i="5"/>
  <c r="M165" i="5"/>
  <c r="K165" i="5"/>
  <c r="L165" i="5" s="1"/>
  <c r="J165" i="5"/>
  <c r="I165" i="5"/>
  <c r="O165" i="5" s="1"/>
  <c r="H165" i="5"/>
  <c r="Q165" i="5" s="1"/>
  <c r="P164" i="5"/>
  <c r="M164" i="5"/>
  <c r="K164" i="5"/>
  <c r="L164" i="5" s="1"/>
  <c r="J164" i="5"/>
  <c r="I164" i="5"/>
  <c r="H164" i="5"/>
  <c r="N164" i="5" s="1"/>
  <c r="P163" i="5"/>
  <c r="M163" i="5"/>
  <c r="K163" i="5"/>
  <c r="L163" i="5" s="1"/>
  <c r="J163" i="5"/>
  <c r="I163" i="5"/>
  <c r="H163" i="5"/>
  <c r="Q163" i="5" s="1"/>
  <c r="P162" i="5"/>
  <c r="M162" i="5"/>
  <c r="K162" i="5"/>
  <c r="L162" i="5" s="1"/>
  <c r="J162" i="5"/>
  <c r="I162" i="5"/>
  <c r="R162" i="5" s="1"/>
  <c r="H162" i="5"/>
  <c r="N162" i="5" s="1"/>
  <c r="P161" i="5"/>
  <c r="M161" i="5"/>
  <c r="K161" i="5"/>
  <c r="L161" i="5" s="1"/>
  <c r="J161" i="5"/>
  <c r="I161" i="5"/>
  <c r="O161" i="5" s="1"/>
  <c r="H161" i="5"/>
  <c r="Q161" i="5" s="1"/>
  <c r="P160" i="5"/>
  <c r="M160" i="5"/>
  <c r="K160" i="5"/>
  <c r="L160" i="5" s="1"/>
  <c r="J160" i="5"/>
  <c r="I160" i="5"/>
  <c r="R160" i="5" s="1"/>
  <c r="H160" i="5"/>
  <c r="P159" i="5"/>
  <c r="M159" i="5"/>
  <c r="K159" i="5"/>
  <c r="L159" i="5" s="1"/>
  <c r="J159" i="5"/>
  <c r="I159" i="5"/>
  <c r="R159" i="5" s="1"/>
  <c r="H159" i="5"/>
  <c r="N159" i="5" s="1"/>
  <c r="P158" i="5"/>
  <c r="M158" i="5"/>
  <c r="K158" i="5"/>
  <c r="L158" i="5" s="1"/>
  <c r="J158" i="5"/>
  <c r="I158" i="5"/>
  <c r="O158" i="5" s="1"/>
  <c r="H158" i="5"/>
  <c r="N158" i="5" s="1"/>
  <c r="P157" i="5"/>
  <c r="M157" i="5"/>
  <c r="K157" i="5"/>
  <c r="L157" i="5" s="1"/>
  <c r="J157" i="5"/>
  <c r="I157" i="5"/>
  <c r="H157" i="5"/>
  <c r="Q157" i="5" s="1"/>
  <c r="P156" i="5"/>
  <c r="M156" i="5"/>
  <c r="K156" i="5"/>
  <c r="L156" i="5" s="1"/>
  <c r="J156" i="5"/>
  <c r="I156" i="5"/>
  <c r="O156" i="5" s="1"/>
  <c r="H156" i="5"/>
  <c r="N156" i="5" s="1"/>
  <c r="P155" i="5"/>
  <c r="M155" i="5"/>
  <c r="K155" i="5"/>
  <c r="L155" i="5" s="1"/>
  <c r="J155" i="5"/>
  <c r="I155" i="5"/>
  <c r="H155" i="5"/>
  <c r="Q155" i="5" s="1"/>
  <c r="P154" i="5"/>
  <c r="M154" i="5"/>
  <c r="K154" i="5"/>
  <c r="L154" i="5" s="1"/>
  <c r="J154" i="5"/>
  <c r="I154" i="5"/>
  <c r="R154" i="5" s="1"/>
  <c r="H154" i="5"/>
  <c r="P153" i="5"/>
  <c r="M153" i="5"/>
  <c r="K153" i="5"/>
  <c r="L153" i="5" s="1"/>
  <c r="J153" i="5"/>
  <c r="I153" i="5"/>
  <c r="O153" i="5" s="1"/>
  <c r="H153" i="5"/>
  <c r="Q153" i="5" s="1"/>
  <c r="P152" i="5"/>
  <c r="M152" i="5"/>
  <c r="K152" i="5"/>
  <c r="L152" i="5" s="1"/>
  <c r="J152" i="5"/>
  <c r="I152" i="5"/>
  <c r="R152" i="5" s="1"/>
  <c r="H152" i="5"/>
  <c r="N152" i="5" s="1"/>
  <c r="P151" i="5"/>
  <c r="M151" i="5"/>
  <c r="K151" i="5"/>
  <c r="L151" i="5" s="1"/>
  <c r="J151" i="5"/>
  <c r="I151" i="5"/>
  <c r="O151" i="5" s="1"/>
  <c r="H151" i="5"/>
  <c r="Q151" i="5" s="1"/>
  <c r="P150" i="5"/>
  <c r="M150" i="5"/>
  <c r="K150" i="5"/>
  <c r="L150" i="5" s="1"/>
  <c r="J150" i="5"/>
  <c r="I150" i="5"/>
  <c r="R150" i="5" s="1"/>
  <c r="H150" i="5"/>
  <c r="Q150" i="5" s="1"/>
  <c r="P149" i="5"/>
  <c r="M149" i="5"/>
  <c r="K149" i="5"/>
  <c r="L149" i="5" s="1"/>
  <c r="J149" i="5"/>
  <c r="I149" i="5"/>
  <c r="O149" i="5" s="1"/>
  <c r="H149" i="5"/>
  <c r="P148" i="5"/>
  <c r="M148" i="5"/>
  <c r="K148" i="5"/>
  <c r="L148" i="5" s="1"/>
  <c r="J148" i="5"/>
  <c r="I148" i="5"/>
  <c r="R148" i="5" s="1"/>
  <c r="H148" i="5"/>
  <c r="N148" i="5" s="1"/>
  <c r="P147" i="5"/>
  <c r="M147" i="5"/>
  <c r="K147" i="5"/>
  <c r="L147" i="5" s="1"/>
  <c r="J147" i="5"/>
  <c r="I147" i="5"/>
  <c r="H147" i="5"/>
  <c r="Q147" i="5" s="1"/>
  <c r="P146" i="5"/>
  <c r="M146" i="5"/>
  <c r="K146" i="5"/>
  <c r="L146" i="5" s="1"/>
  <c r="J146" i="5"/>
  <c r="I146" i="5"/>
  <c r="R146" i="5" s="1"/>
  <c r="H146" i="5"/>
  <c r="N146" i="5" s="1"/>
  <c r="P145" i="5"/>
  <c r="M145" i="5"/>
  <c r="K145" i="5"/>
  <c r="L145" i="5" s="1"/>
  <c r="J145" i="5"/>
  <c r="I145" i="5"/>
  <c r="O145" i="5" s="1"/>
  <c r="H145" i="5"/>
  <c r="N145" i="5" s="1"/>
  <c r="P144" i="5"/>
  <c r="M144" i="5"/>
  <c r="K144" i="5"/>
  <c r="L144" i="5" s="1"/>
  <c r="J144" i="5"/>
  <c r="I144" i="5"/>
  <c r="R144" i="5" s="1"/>
  <c r="H144" i="5"/>
  <c r="Q144" i="5" s="1"/>
  <c r="P143" i="5"/>
  <c r="M143" i="5"/>
  <c r="K143" i="5"/>
  <c r="L143" i="5" s="1"/>
  <c r="J143" i="5"/>
  <c r="I143" i="5"/>
  <c r="H143" i="5"/>
  <c r="Q143" i="5" s="1"/>
  <c r="P142" i="5"/>
  <c r="M142" i="5"/>
  <c r="K142" i="5"/>
  <c r="L142" i="5" s="1"/>
  <c r="J142" i="5"/>
  <c r="I142" i="5"/>
  <c r="O142" i="5" s="1"/>
  <c r="H142" i="5"/>
  <c r="Q142" i="5" s="1"/>
  <c r="P141" i="5"/>
  <c r="M141" i="5"/>
  <c r="K141" i="5"/>
  <c r="L141" i="5" s="1"/>
  <c r="J141" i="5"/>
  <c r="I141" i="5"/>
  <c r="R141" i="5" s="1"/>
  <c r="H141" i="5"/>
  <c r="Q141" i="5" s="1"/>
  <c r="P140" i="5"/>
  <c r="M140" i="5"/>
  <c r="K140" i="5"/>
  <c r="L140" i="5" s="1"/>
  <c r="J140" i="5"/>
  <c r="I140" i="5"/>
  <c r="R140" i="5" s="1"/>
  <c r="H140" i="5"/>
  <c r="N140" i="5" s="1"/>
  <c r="P139" i="5"/>
  <c r="M139" i="5"/>
  <c r="K139" i="5"/>
  <c r="L139" i="5" s="1"/>
  <c r="J139" i="5"/>
  <c r="I139" i="5"/>
  <c r="R139" i="5" s="1"/>
  <c r="H139" i="5"/>
  <c r="Q139" i="5" s="1"/>
  <c r="P138" i="5"/>
  <c r="M138" i="5"/>
  <c r="K138" i="5"/>
  <c r="L138" i="5" s="1"/>
  <c r="J138" i="5"/>
  <c r="I138" i="5"/>
  <c r="O138" i="5" s="1"/>
  <c r="H138" i="5"/>
  <c r="Q138" i="5" s="1"/>
  <c r="P137" i="5"/>
  <c r="M137" i="5"/>
  <c r="K137" i="5"/>
  <c r="L137" i="5" s="1"/>
  <c r="J137" i="5"/>
  <c r="I137" i="5"/>
  <c r="O137" i="5" s="1"/>
  <c r="H137" i="5"/>
  <c r="P136" i="5"/>
  <c r="M136" i="5"/>
  <c r="K136" i="5"/>
  <c r="L136" i="5" s="1"/>
  <c r="J136" i="5"/>
  <c r="I136" i="5"/>
  <c r="R136" i="5" s="1"/>
  <c r="H136" i="5"/>
  <c r="Q136" i="5" s="1"/>
  <c r="P135" i="5"/>
  <c r="M135" i="5"/>
  <c r="K135" i="5"/>
  <c r="L135" i="5" s="1"/>
  <c r="J135" i="5"/>
  <c r="I135" i="5"/>
  <c r="O135" i="5" s="1"/>
  <c r="H135" i="5"/>
  <c r="P134" i="5"/>
  <c r="M134" i="5"/>
  <c r="K134" i="5"/>
  <c r="L134" i="5" s="1"/>
  <c r="J134" i="5"/>
  <c r="I134" i="5"/>
  <c r="R134" i="5" s="1"/>
  <c r="H134" i="5"/>
  <c r="Q134" i="5" s="1"/>
  <c r="P133" i="5"/>
  <c r="M133" i="5"/>
  <c r="K133" i="5"/>
  <c r="L133" i="5" s="1"/>
  <c r="J133" i="5"/>
  <c r="I133" i="5"/>
  <c r="R133" i="5" s="1"/>
  <c r="H133" i="5"/>
  <c r="P132" i="5"/>
  <c r="M132" i="5"/>
  <c r="K132" i="5"/>
  <c r="L132" i="5" s="1"/>
  <c r="J132" i="5"/>
  <c r="I132" i="5"/>
  <c r="R132" i="5" s="1"/>
  <c r="H132" i="5"/>
  <c r="N132" i="5" s="1"/>
  <c r="P131" i="5"/>
  <c r="M131" i="5"/>
  <c r="K131" i="5"/>
  <c r="L131" i="5" s="1"/>
  <c r="J131" i="5"/>
  <c r="I131" i="5"/>
  <c r="R131" i="5" s="1"/>
  <c r="H131" i="5"/>
  <c r="Q131" i="5" s="1"/>
  <c r="P130" i="5"/>
  <c r="M130" i="5"/>
  <c r="K130" i="5"/>
  <c r="L130" i="5" s="1"/>
  <c r="J130" i="5"/>
  <c r="I130" i="5"/>
  <c r="H130" i="5"/>
  <c r="Q130" i="5" s="1"/>
  <c r="P129" i="5"/>
  <c r="M129" i="5"/>
  <c r="K129" i="5"/>
  <c r="L129" i="5" s="1"/>
  <c r="J129" i="5"/>
  <c r="I129" i="5"/>
  <c r="H129" i="5"/>
  <c r="P128" i="5"/>
  <c r="M128" i="5"/>
  <c r="K128" i="5"/>
  <c r="L128" i="5" s="1"/>
  <c r="J128" i="5"/>
  <c r="I128" i="5"/>
  <c r="R128" i="5" s="1"/>
  <c r="H128" i="5"/>
  <c r="P127" i="5"/>
  <c r="M127" i="5"/>
  <c r="K127" i="5"/>
  <c r="L127" i="5" s="1"/>
  <c r="J127" i="5"/>
  <c r="I127" i="5"/>
  <c r="R127" i="5" s="1"/>
  <c r="H127" i="5"/>
  <c r="Q127" i="5" s="1"/>
  <c r="P126" i="5"/>
  <c r="M126" i="5"/>
  <c r="K126" i="5"/>
  <c r="L126" i="5" s="1"/>
  <c r="J126" i="5"/>
  <c r="I126" i="5"/>
  <c r="H126" i="5"/>
  <c r="P125" i="5"/>
  <c r="M125" i="5"/>
  <c r="K125" i="5"/>
  <c r="L125" i="5" s="1"/>
  <c r="J125" i="5"/>
  <c r="I125" i="5"/>
  <c r="O125" i="5" s="1"/>
  <c r="H125" i="5"/>
  <c r="P124" i="5"/>
  <c r="M124" i="5"/>
  <c r="K124" i="5"/>
  <c r="L124" i="5" s="1"/>
  <c r="J124" i="5"/>
  <c r="I124" i="5"/>
  <c r="H124" i="5"/>
  <c r="P123" i="5"/>
  <c r="M123" i="5"/>
  <c r="K123" i="5"/>
  <c r="L123" i="5" s="1"/>
  <c r="J123" i="5"/>
  <c r="I123" i="5"/>
  <c r="H123" i="5"/>
  <c r="Q123" i="5" s="1"/>
  <c r="P122" i="5"/>
  <c r="M122" i="5"/>
  <c r="K122" i="5"/>
  <c r="L122" i="5" s="1"/>
  <c r="J122" i="5"/>
  <c r="I122" i="5"/>
  <c r="R122" i="5" s="1"/>
  <c r="H122" i="5"/>
  <c r="Q122" i="5" s="1"/>
  <c r="P121" i="5"/>
  <c r="M121" i="5"/>
  <c r="K121" i="5"/>
  <c r="L121" i="5" s="1"/>
  <c r="J121" i="5"/>
  <c r="I121" i="5"/>
  <c r="O121" i="5" s="1"/>
  <c r="H121" i="5"/>
  <c r="P120" i="5"/>
  <c r="M120" i="5"/>
  <c r="K120" i="5"/>
  <c r="L120" i="5" s="1"/>
  <c r="J120" i="5"/>
  <c r="I120" i="5"/>
  <c r="R120" i="5" s="1"/>
  <c r="H120" i="5"/>
  <c r="Q120" i="5" s="1"/>
  <c r="P119" i="5"/>
  <c r="M119" i="5"/>
  <c r="K119" i="5"/>
  <c r="L119" i="5" s="1"/>
  <c r="J119" i="5"/>
  <c r="I119" i="5"/>
  <c r="H119" i="5"/>
  <c r="Q119" i="5" s="1"/>
  <c r="P118" i="5"/>
  <c r="M118" i="5"/>
  <c r="K118" i="5"/>
  <c r="L118" i="5" s="1"/>
  <c r="J118" i="5"/>
  <c r="I118" i="5"/>
  <c r="H118" i="5"/>
  <c r="N118" i="5" s="1"/>
  <c r="P117" i="5"/>
  <c r="M117" i="5"/>
  <c r="K117" i="5"/>
  <c r="L117" i="5" s="1"/>
  <c r="J117" i="5"/>
  <c r="I117" i="5"/>
  <c r="R117" i="5" s="1"/>
  <c r="H117" i="5"/>
  <c r="P116" i="5"/>
  <c r="M116" i="5"/>
  <c r="K116" i="5"/>
  <c r="L116" i="5" s="1"/>
  <c r="J116" i="5"/>
  <c r="I116" i="5"/>
  <c r="O116" i="5" s="1"/>
  <c r="H116" i="5"/>
  <c r="P115" i="5"/>
  <c r="M115" i="5"/>
  <c r="K115" i="5"/>
  <c r="L115" i="5" s="1"/>
  <c r="J115" i="5"/>
  <c r="I115" i="5"/>
  <c r="H115" i="5"/>
  <c r="Q115" i="5" s="1"/>
  <c r="P114" i="5"/>
  <c r="M114" i="5"/>
  <c r="K114" i="5"/>
  <c r="L114" i="5" s="1"/>
  <c r="J114" i="5"/>
  <c r="I114" i="5"/>
  <c r="R114" i="5" s="1"/>
  <c r="H114" i="5"/>
  <c r="P113" i="5"/>
  <c r="M113" i="5"/>
  <c r="K113" i="5"/>
  <c r="L113" i="5" s="1"/>
  <c r="J113" i="5"/>
  <c r="I113" i="5"/>
  <c r="H113" i="5"/>
  <c r="P112" i="5"/>
  <c r="M112" i="5"/>
  <c r="K112" i="5"/>
  <c r="L112" i="5" s="1"/>
  <c r="J112" i="5"/>
  <c r="I112" i="5"/>
  <c r="R112" i="5" s="1"/>
  <c r="H112" i="5"/>
  <c r="Q112" i="5" s="1"/>
  <c r="P111" i="5"/>
  <c r="M111" i="5"/>
  <c r="K111" i="5"/>
  <c r="L111" i="5" s="1"/>
  <c r="J111" i="5"/>
  <c r="I111" i="5"/>
  <c r="H111" i="5"/>
  <c r="P110" i="5"/>
  <c r="M110" i="5"/>
  <c r="K110" i="5"/>
  <c r="L110" i="5" s="1"/>
  <c r="J110" i="5"/>
  <c r="I110" i="5"/>
  <c r="H110" i="5"/>
  <c r="N110" i="5" s="1"/>
  <c r="P109" i="5"/>
  <c r="M109" i="5"/>
  <c r="K109" i="5"/>
  <c r="L109" i="5" s="1"/>
  <c r="J109" i="5"/>
  <c r="I109" i="5"/>
  <c r="O109" i="5" s="1"/>
  <c r="H109" i="5"/>
  <c r="P108" i="5"/>
  <c r="M108" i="5"/>
  <c r="K108" i="5"/>
  <c r="L108" i="5" s="1"/>
  <c r="J108" i="5"/>
  <c r="I108" i="5"/>
  <c r="H108" i="5"/>
  <c r="P107" i="5"/>
  <c r="M107" i="5"/>
  <c r="K107" i="5"/>
  <c r="L107" i="5" s="1"/>
  <c r="J107" i="5"/>
  <c r="I107" i="5"/>
  <c r="O107" i="5" s="1"/>
  <c r="H107" i="5"/>
  <c r="Q107" i="5" s="1"/>
  <c r="P106" i="5"/>
  <c r="M106" i="5"/>
  <c r="K106" i="5"/>
  <c r="L106" i="5" s="1"/>
  <c r="J106" i="5"/>
  <c r="I106" i="5"/>
  <c r="R106" i="5" s="1"/>
  <c r="H106" i="5"/>
  <c r="P105" i="5"/>
  <c r="M105" i="5"/>
  <c r="K105" i="5"/>
  <c r="L105" i="5" s="1"/>
  <c r="J105" i="5"/>
  <c r="I105" i="5"/>
  <c r="H105" i="5"/>
  <c r="P104" i="5"/>
  <c r="M104" i="5"/>
  <c r="K104" i="5"/>
  <c r="L104" i="5" s="1"/>
  <c r="J104" i="5"/>
  <c r="I104" i="5"/>
  <c r="R104" i="5" s="1"/>
  <c r="H104" i="5"/>
  <c r="P103" i="5"/>
  <c r="M103" i="5"/>
  <c r="K103" i="5"/>
  <c r="L103" i="5" s="1"/>
  <c r="J103" i="5"/>
  <c r="I103" i="5"/>
  <c r="H103" i="5"/>
  <c r="N103" i="5" s="1"/>
  <c r="P102" i="5"/>
  <c r="M102" i="5"/>
  <c r="K102" i="5"/>
  <c r="L102" i="5" s="1"/>
  <c r="J102" i="5"/>
  <c r="I102" i="5"/>
  <c r="H102" i="5"/>
  <c r="N102" i="5" s="1"/>
  <c r="P101" i="5"/>
  <c r="M101" i="5"/>
  <c r="K101" i="5"/>
  <c r="L101" i="5" s="1"/>
  <c r="J101" i="5"/>
  <c r="I101" i="5"/>
  <c r="H101" i="5"/>
  <c r="P100" i="5"/>
  <c r="M100" i="5"/>
  <c r="K100" i="5"/>
  <c r="L100" i="5" s="1"/>
  <c r="J100" i="5"/>
  <c r="I100" i="5"/>
  <c r="R100" i="5" s="1"/>
  <c r="H100" i="5"/>
  <c r="P99" i="5"/>
  <c r="M99" i="5"/>
  <c r="K99" i="5"/>
  <c r="L99" i="5" s="1"/>
  <c r="J99" i="5"/>
  <c r="I99" i="5"/>
  <c r="O99" i="5" s="1"/>
  <c r="H99" i="5"/>
  <c r="Q99" i="5" s="1"/>
  <c r="P98" i="5"/>
  <c r="M98" i="5"/>
  <c r="K98" i="5"/>
  <c r="L98" i="5" s="1"/>
  <c r="J98" i="5"/>
  <c r="I98" i="5"/>
  <c r="R98" i="5" s="1"/>
  <c r="H98" i="5"/>
  <c r="P97" i="5"/>
  <c r="M97" i="5"/>
  <c r="K97" i="5"/>
  <c r="L97" i="5" s="1"/>
  <c r="J97" i="5"/>
  <c r="I97" i="5"/>
  <c r="O97" i="5" s="1"/>
  <c r="H97" i="5"/>
  <c r="P96" i="5"/>
  <c r="M96" i="5"/>
  <c r="K96" i="5"/>
  <c r="L96" i="5" s="1"/>
  <c r="J96" i="5"/>
  <c r="I96" i="5"/>
  <c r="R96" i="5" s="1"/>
  <c r="H96" i="5"/>
  <c r="Q96" i="5" s="1"/>
  <c r="P95" i="5"/>
  <c r="M95" i="5"/>
  <c r="K95" i="5"/>
  <c r="L95" i="5" s="1"/>
  <c r="J95" i="5"/>
  <c r="I95" i="5"/>
  <c r="H95" i="5"/>
  <c r="Q95" i="5" s="1"/>
  <c r="P94" i="5"/>
  <c r="M94" i="5"/>
  <c r="K94" i="5"/>
  <c r="L94" i="5" s="1"/>
  <c r="J94" i="5"/>
  <c r="I94" i="5"/>
  <c r="H94" i="5"/>
  <c r="N94" i="5" s="1"/>
  <c r="P93" i="5"/>
  <c r="M93" i="5"/>
  <c r="K93" i="5"/>
  <c r="L93" i="5" s="1"/>
  <c r="J93" i="5"/>
  <c r="I93" i="5"/>
  <c r="H93" i="5"/>
  <c r="P92" i="5"/>
  <c r="M92" i="5"/>
  <c r="K92" i="5"/>
  <c r="L92" i="5" s="1"/>
  <c r="J92" i="5"/>
  <c r="I92" i="5"/>
  <c r="R92" i="5" s="1"/>
  <c r="H92" i="5"/>
  <c r="P91" i="5"/>
  <c r="M91" i="5"/>
  <c r="K91" i="5"/>
  <c r="L91" i="5" s="1"/>
  <c r="J91" i="5"/>
  <c r="I91" i="5"/>
  <c r="O91" i="5" s="1"/>
  <c r="H91" i="5"/>
  <c r="P90" i="5"/>
  <c r="M90" i="5"/>
  <c r="K90" i="5"/>
  <c r="L90" i="5" s="1"/>
  <c r="J90" i="5"/>
  <c r="I90" i="5"/>
  <c r="R90" i="5" s="1"/>
  <c r="H90" i="5"/>
  <c r="P89" i="5"/>
  <c r="M89" i="5"/>
  <c r="K89" i="5"/>
  <c r="L89" i="5" s="1"/>
  <c r="J89" i="5"/>
  <c r="I89" i="5"/>
  <c r="H89" i="5"/>
  <c r="Q89" i="5" s="1"/>
  <c r="P88" i="5"/>
  <c r="M88" i="5"/>
  <c r="K88" i="5"/>
  <c r="L88" i="5" s="1"/>
  <c r="J88" i="5"/>
  <c r="I88" i="5"/>
  <c r="H88" i="5"/>
  <c r="Q88" i="5" s="1"/>
  <c r="P87" i="5"/>
  <c r="M87" i="5"/>
  <c r="K87" i="5"/>
  <c r="L87" i="5" s="1"/>
  <c r="J87" i="5"/>
  <c r="I87" i="5"/>
  <c r="H87" i="5"/>
  <c r="Q87" i="5" s="1"/>
  <c r="P86" i="5"/>
  <c r="M86" i="5"/>
  <c r="K86" i="5"/>
  <c r="L86" i="5" s="1"/>
  <c r="J86" i="5"/>
  <c r="I86" i="5"/>
  <c r="H86" i="5"/>
  <c r="N86" i="5" s="1"/>
  <c r="P85" i="5"/>
  <c r="M85" i="5"/>
  <c r="K85" i="5"/>
  <c r="L85" i="5" s="1"/>
  <c r="J85" i="5"/>
  <c r="I85" i="5"/>
  <c r="H85" i="5"/>
  <c r="Q85" i="5" s="1"/>
  <c r="P84" i="5"/>
  <c r="M84" i="5"/>
  <c r="K84" i="5"/>
  <c r="L84" i="5" s="1"/>
  <c r="J84" i="5"/>
  <c r="I84" i="5"/>
  <c r="H84" i="5"/>
  <c r="P83" i="5"/>
  <c r="M83" i="5"/>
  <c r="K83" i="5"/>
  <c r="L83" i="5" s="1"/>
  <c r="J83" i="5"/>
  <c r="I83" i="5"/>
  <c r="O83" i="5" s="1"/>
  <c r="H83" i="5"/>
  <c r="P82" i="5"/>
  <c r="M82" i="5"/>
  <c r="K82" i="5"/>
  <c r="L82" i="5" s="1"/>
  <c r="J82" i="5"/>
  <c r="I82" i="5"/>
  <c r="R82" i="5" s="1"/>
  <c r="H82" i="5"/>
  <c r="P81" i="5"/>
  <c r="M81" i="5"/>
  <c r="K81" i="5"/>
  <c r="L81" i="5" s="1"/>
  <c r="J81" i="5"/>
  <c r="I81" i="5"/>
  <c r="O81" i="5" s="1"/>
  <c r="H81" i="5"/>
  <c r="P80" i="5"/>
  <c r="M80" i="5"/>
  <c r="K80" i="5"/>
  <c r="L80" i="5" s="1"/>
  <c r="J80" i="5"/>
  <c r="I80" i="5"/>
  <c r="H80" i="5"/>
  <c r="N80" i="5" s="1"/>
  <c r="P79" i="5"/>
  <c r="M79" i="5"/>
  <c r="K79" i="5"/>
  <c r="L79" i="5" s="1"/>
  <c r="J79" i="5"/>
  <c r="I79" i="5"/>
  <c r="H79" i="5"/>
  <c r="N79" i="5" s="1"/>
  <c r="P78" i="5"/>
  <c r="M78" i="5"/>
  <c r="K78" i="5"/>
  <c r="L78" i="5" s="1"/>
  <c r="J78" i="5"/>
  <c r="I78" i="5"/>
  <c r="H78" i="5"/>
  <c r="N78" i="5" s="1"/>
  <c r="P77" i="5"/>
  <c r="M77" i="5"/>
  <c r="K77" i="5"/>
  <c r="L77" i="5" s="1"/>
  <c r="J77" i="5"/>
  <c r="I77" i="5"/>
  <c r="R77" i="5" s="1"/>
  <c r="H77" i="5"/>
  <c r="Q77" i="5" s="1"/>
  <c r="P76" i="5"/>
  <c r="M76" i="5"/>
  <c r="K76" i="5"/>
  <c r="L76" i="5" s="1"/>
  <c r="J76" i="5"/>
  <c r="I76" i="5"/>
  <c r="H76" i="5"/>
  <c r="N76" i="5" s="1"/>
  <c r="P75" i="5"/>
  <c r="M75" i="5"/>
  <c r="K75" i="5"/>
  <c r="L75" i="5" s="1"/>
  <c r="J75" i="5"/>
  <c r="I75" i="5"/>
  <c r="H75" i="5"/>
  <c r="P74" i="5"/>
  <c r="M74" i="5"/>
  <c r="K74" i="5"/>
  <c r="L74" i="5" s="1"/>
  <c r="J74" i="5"/>
  <c r="I74" i="5"/>
  <c r="R74" i="5" s="1"/>
  <c r="H74" i="5"/>
  <c r="P73" i="5"/>
  <c r="M73" i="5"/>
  <c r="K73" i="5"/>
  <c r="L73" i="5" s="1"/>
  <c r="J73" i="5"/>
  <c r="I73" i="5"/>
  <c r="O73" i="5" s="1"/>
  <c r="H73" i="5"/>
  <c r="Q73" i="5" s="1"/>
  <c r="P72" i="5"/>
  <c r="M72" i="5"/>
  <c r="K72" i="5"/>
  <c r="L72" i="5" s="1"/>
  <c r="J72" i="5"/>
  <c r="I72" i="5"/>
  <c r="H72" i="5"/>
  <c r="N72" i="5" s="1"/>
  <c r="P71" i="5"/>
  <c r="M71" i="5"/>
  <c r="K71" i="5"/>
  <c r="L71" i="5" s="1"/>
  <c r="J71" i="5"/>
  <c r="I71" i="5"/>
  <c r="H71" i="5"/>
  <c r="Q71" i="5" s="1"/>
  <c r="P70" i="5"/>
  <c r="M70" i="5"/>
  <c r="K70" i="5"/>
  <c r="L70" i="5" s="1"/>
  <c r="J70" i="5"/>
  <c r="I70" i="5"/>
  <c r="R70" i="5" s="1"/>
  <c r="H70" i="5"/>
  <c r="N70" i="5" s="1"/>
  <c r="P69" i="5"/>
  <c r="M69" i="5"/>
  <c r="K69" i="5"/>
  <c r="L69" i="5" s="1"/>
  <c r="J69" i="5"/>
  <c r="I69" i="5"/>
  <c r="R69" i="5" s="1"/>
  <c r="H69" i="5"/>
  <c r="Q69" i="5" s="1"/>
  <c r="P68" i="5"/>
  <c r="M68" i="5"/>
  <c r="K68" i="5"/>
  <c r="L68" i="5" s="1"/>
  <c r="J68" i="5"/>
  <c r="I68" i="5"/>
  <c r="O68" i="5" s="1"/>
  <c r="H68" i="5"/>
  <c r="P67" i="5"/>
  <c r="M67" i="5"/>
  <c r="K67" i="5"/>
  <c r="L67" i="5" s="1"/>
  <c r="J67" i="5"/>
  <c r="I67" i="5"/>
  <c r="O67" i="5" s="1"/>
  <c r="H67" i="5"/>
  <c r="N67" i="5" s="1"/>
  <c r="P66" i="5"/>
  <c r="M66" i="5"/>
  <c r="K66" i="5"/>
  <c r="L66" i="5" s="1"/>
  <c r="J66" i="5"/>
  <c r="I66" i="5"/>
  <c r="R66" i="5" s="1"/>
  <c r="H66" i="5"/>
  <c r="Q66" i="5" s="1"/>
  <c r="P65" i="5"/>
  <c r="M65" i="5"/>
  <c r="K65" i="5"/>
  <c r="L65" i="5" s="1"/>
  <c r="J65" i="5"/>
  <c r="I65" i="5"/>
  <c r="R65" i="5" s="1"/>
  <c r="H65" i="5"/>
  <c r="P64" i="5"/>
  <c r="M64" i="5"/>
  <c r="K64" i="5"/>
  <c r="L64" i="5" s="1"/>
  <c r="J64" i="5"/>
  <c r="I64" i="5"/>
  <c r="O64" i="5" s="1"/>
  <c r="H64" i="5"/>
  <c r="Q64" i="5" s="1"/>
  <c r="P63" i="5"/>
  <c r="M63" i="5"/>
  <c r="K63" i="5"/>
  <c r="L63" i="5" s="1"/>
  <c r="J63" i="5"/>
  <c r="I63" i="5"/>
  <c r="H63" i="5"/>
  <c r="N63" i="5" s="1"/>
  <c r="P62" i="5"/>
  <c r="M62" i="5"/>
  <c r="K62" i="5"/>
  <c r="L62" i="5" s="1"/>
  <c r="J62" i="5"/>
  <c r="I62" i="5"/>
  <c r="H62" i="5"/>
  <c r="N62" i="5" s="1"/>
  <c r="P61" i="5"/>
  <c r="M61" i="5"/>
  <c r="K61" i="5"/>
  <c r="L61" i="5" s="1"/>
  <c r="J61" i="5"/>
  <c r="I61" i="5"/>
  <c r="H61" i="5"/>
  <c r="Q61" i="5" s="1"/>
  <c r="P60" i="5"/>
  <c r="M60" i="5"/>
  <c r="K60" i="5"/>
  <c r="L60" i="5" s="1"/>
  <c r="J60" i="5"/>
  <c r="I60" i="5"/>
  <c r="H60" i="5"/>
  <c r="N60" i="5" s="1"/>
  <c r="P59" i="5"/>
  <c r="M59" i="5"/>
  <c r="K59" i="5"/>
  <c r="L59" i="5" s="1"/>
  <c r="J59" i="5"/>
  <c r="I59" i="5"/>
  <c r="O59" i="5" s="1"/>
  <c r="H59" i="5"/>
  <c r="N59" i="5" s="1"/>
  <c r="P58" i="5"/>
  <c r="M58" i="5"/>
  <c r="K58" i="5"/>
  <c r="L58" i="5" s="1"/>
  <c r="J58" i="5"/>
  <c r="I58" i="5"/>
  <c r="H58" i="5"/>
  <c r="Q58" i="5" s="1"/>
  <c r="P57" i="5"/>
  <c r="M57" i="5"/>
  <c r="K57" i="5"/>
  <c r="L57" i="5" s="1"/>
  <c r="J57" i="5"/>
  <c r="I57" i="5"/>
  <c r="H57" i="5"/>
  <c r="P56" i="5"/>
  <c r="M56" i="5"/>
  <c r="K56" i="5"/>
  <c r="L56" i="5" s="1"/>
  <c r="J56" i="5"/>
  <c r="I56" i="5"/>
  <c r="O56" i="5" s="1"/>
  <c r="H56" i="5"/>
  <c r="P55" i="5"/>
  <c r="M55" i="5"/>
  <c r="K55" i="5"/>
  <c r="L55" i="5" s="1"/>
  <c r="J55" i="5"/>
  <c r="I55" i="5"/>
  <c r="H55" i="5"/>
  <c r="N55" i="5" s="1"/>
  <c r="P54" i="5"/>
  <c r="M54" i="5"/>
  <c r="K54" i="5"/>
  <c r="L54" i="5" s="1"/>
  <c r="J54" i="5"/>
  <c r="I54" i="5"/>
  <c r="O54" i="5" s="1"/>
  <c r="H54" i="5"/>
  <c r="N54" i="5" s="1"/>
  <c r="P53" i="5"/>
  <c r="M53" i="5"/>
  <c r="K53" i="5"/>
  <c r="L53" i="5" s="1"/>
  <c r="J53" i="5"/>
  <c r="I53" i="5"/>
  <c r="H53" i="5"/>
  <c r="Q53" i="5" s="1"/>
  <c r="P52" i="5"/>
  <c r="M52" i="5"/>
  <c r="K52" i="5"/>
  <c r="L52" i="5" s="1"/>
  <c r="J52" i="5"/>
  <c r="I52" i="5"/>
  <c r="R52" i="5" s="1"/>
  <c r="H52" i="5"/>
  <c r="P51" i="5"/>
  <c r="M51" i="5"/>
  <c r="K51" i="5"/>
  <c r="L51" i="5" s="1"/>
  <c r="J51" i="5"/>
  <c r="I51" i="5"/>
  <c r="H51" i="5"/>
  <c r="P50" i="5"/>
  <c r="M50" i="5"/>
  <c r="K50" i="5"/>
  <c r="L50" i="5" s="1"/>
  <c r="J50" i="5"/>
  <c r="I50" i="5"/>
  <c r="R50" i="5" s="1"/>
  <c r="H50" i="5"/>
  <c r="Q50" i="5" s="1"/>
  <c r="P49" i="5"/>
  <c r="M49" i="5"/>
  <c r="K49" i="5"/>
  <c r="L49" i="5" s="1"/>
  <c r="J49" i="5"/>
  <c r="I49" i="5"/>
  <c r="O49" i="5" s="1"/>
  <c r="H49" i="5"/>
  <c r="Q49" i="5" s="1"/>
  <c r="P48" i="5"/>
  <c r="M48" i="5"/>
  <c r="K48" i="5"/>
  <c r="L48" i="5" s="1"/>
  <c r="J48" i="5"/>
  <c r="I48" i="5"/>
  <c r="O48" i="5" s="1"/>
  <c r="H48" i="5"/>
  <c r="Q48" i="5" s="1"/>
  <c r="P47" i="5"/>
  <c r="M47" i="5"/>
  <c r="K47" i="5"/>
  <c r="L47" i="5" s="1"/>
  <c r="J47" i="5"/>
  <c r="I47" i="5"/>
  <c r="R47" i="5" s="1"/>
  <c r="H47" i="5"/>
  <c r="P46" i="5"/>
  <c r="M46" i="5"/>
  <c r="K46" i="5"/>
  <c r="L46" i="5" s="1"/>
  <c r="J46" i="5"/>
  <c r="I46" i="5"/>
  <c r="H46" i="5"/>
  <c r="N46" i="5" s="1"/>
  <c r="P45" i="5"/>
  <c r="M45" i="5"/>
  <c r="K45" i="5"/>
  <c r="L45" i="5" s="1"/>
  <c r="J45" i="5"/>
  <c r="I45" i="5"/>
  <c r="R45" i="5" s="1"/>
  <c r="H45" i="5"/>
  <c r="Q45" i="5" s="1"/>
  <c r="P44" i="5"/>
  <c r="M44" i="5"/>
  <c r="K44" i="5"/>
  <c r="L44" i="5" s="1"/>
  <c r="J44" i="5"/>
  <c r="I44" i="5"/>
  <c r="R44" i="5" s="1"/>
  <c r="H44" i="5"/>
  <c r="P43" i="5"/>
  <c r="M43" i="5"/>
  <c r="K43" i="5"/>
  <c r="L43" i="5" s="1"/>
  <c r="J43" i="5"/>
  <c r="I43" i="5"/>
  <c r="O43" i="5" s="1"/>
  <c r="H43" i="5"/>
  <c r="N43" i="5" s="1"/>
  <c r="P42" i="5"/>
  <c r="M42" i="5"/>
  <c r="K42" i="5"/>
  <c r="L42" i="5" s="1"/>
  <c r="J42" i="5"/>
  <c r="I42" i="5"/>
  <c r="R42" i="5" s="1"/>
  <c r="H42" i="5"/>
  <c r="P41" i="5"/>
  <c r="M41" i="5"/>
  <c r="K41" i="5"/>
  <c r="L41" i="5" s="1"/>
  <c r="J41" i="5"/>
  <c r="I41" i="5"/>
  <c r="H41" i="5"/>
  <c r="N41" i="5" s="1"/>
  <c r="P40" i="5"/>
  <c r="M40" i="5"/>
  <c r="K40" i="5"/>
  <c r="L40" i="5" s="1"/>
  <c r="J40" i="5"/>
  <c r="I40" i="5"/>
  <c r="O40" i="5" s="1"/>
  <c r="H40" i="5"/>
  <c r="P39" i="5"/>
  <c r="M39" i="5"/>
  <c r="K39" i="5"/>
  <c r="L39" i="5" s="1"/>
  <c r="J39" i="5"/>
  <c r="I39" i="5"/>
  <c r="H39" i="5"/>
  <c r="Q39" i="5" s="1"/>
  <c r="P38" i="5"/>
  <c r="M38" i="5"/>
  <c r="K38" i="5"/>
  <c r="L38" i="5" s="1"/>
  <c r="J38" i="5"/>
  <c r="I38" i="5"/>
  <c r="O38" i="5" s="1"/>
  <c r="H38" i="5"/>
  <c r="N38" i="5" s="1"/>
  <c r="P37" i="5"/>
  <c r="M37" i="5"/>
  <c r="K37" i="5"/>
  <c r="L37" i="5" s="1"/>
  <c r="J37" i="5"/>
  <c r="I37" i="5"/>
  <c r="R37" i="5" s="1"/>
  <c r="H37" i="5"/>
  <c r="Q37" i="5" s="1"/>
  <c r="P36" i="5"/>
  <c r="M36" i="5"/>
  <c r="K36" i="5"/>
  <c r="L36" i="5" s="1"/>
  <c r="J36" i="5"/>
  <c r="I36" i="5"/>
  <c r="R36" i="5" s="1"/>
  <c r="H36" i="5"/>
  <c r="P35" i="5"/>
  <c r="M35" i="5"/>
  <c r="K35" i="5"/>
  <c r="L35" i="5" s="1"/>
  <c r="J35" i="5"/>
  <c r="I35" i="5"/>
  <c r="O35" i="5" s="1"/>
  <c r="H35" i="5"/>
  <c r="Q35" i="5" s="1"/>
  <c r="P34" i="5"/>
  <c r="M34" i="5"/>
  <c r="K34" i="5"/>
  <c r="L34" i="5" s="1"/>
  <c r="J34" i="5"/>
  <c r="I34" i="5"/>
  <c r="R34" i="5" s="1"/>
  <c r="H34" i="5"/>
  <c r="Q34" i="5" s="1"/>
  <c r="P33" i="5"/>
  <c r="M33" i="5"/>
  <c r="K33" i="5"/>
  <c r="L33" i="5" s="1"/>
  <c r="J33" i="5"/>
  <c r="I33" i="5"/>
  <c r="H33" i="5"/>
  <c r="N33" i="5" s="1"/>
  <c r="P32" i="5"/>
  <c r="M32" i="5"/>
  <c r="K32" i="5"/>
  <c r="L32" i="5" s="1"/>
  <c r="J32" i="5"/>
  <c r="I32" i="5"/>
  <c r="R32" i="5" s="1"/>
  <c r="H32" i="5"/>
  <c r="P31" i="5"/>
  <c r="M31" i="5"/>
  <c r="K31" i="5"/>
  <c r="L31" i="5" s="1"/>
  <c r="J31" i="5"/>
  <c r="I31" i="5"/>
  <c r="H31" i="5"/>
  <c r="Q31" i="5" s="1"/>
  <c r="P30" i="5"/>
  <c r="M30" i="5"/>
  <c r="K30" i="5"/>
  <c r="L30" i="5" s="1"/>
  <c r="J30" i="5"/>
  <c r="I30" i="5"/>
  <c r="O30" i="5" s="1"/>
  <c r="H30" i="5"/>
  <c r="P29" i="5"/>
  <c r="M29" i="5"/>
  <c r="K29" i="5"/>
  <c r="L29" i="5" s="1"/>
  <c r="J29" i="5"/>
  <c r="I29" i="5"/>
  <c r="H29" i="5"/>
  <c r="Q29" i="5" s="1"/>
  <c r="P28" i="5"/>
  <c r="M28" i="5"/>
  <c r="K28" i="5"/>
  <c r="L28" i="5" s="1"/>
  <c r="J28" i="5"/>
  <c r="I28" i="5"/>
  <c r="H28" i="5"/>
  <c r="P27" i="5"/>
  <c r="M27" i="5"/>
  <c r="K27" i="5"/>
  <c r="L27" i="5" s="1"/>
  <c r="J27" i="5"/>
  <c r="I27" i="5"/>
  <c r="O27" i="5" s="1"/>
  <c r="H27" i="5"/>
  <c r="N27" i="5" s="1"/>
  <c r="P26" i="5"/>
  <c r="M26" i="5"/>
  <c r="K26" i="5"/>
  <c r="L26" i="5" s="1"/>
  <c r="J26" i="5"/>
  <c r="I26" i="5"/>
  <c r="R26" i="5" s="1"/>
  <c r="H26" i="5"/>
  <c r="P25" i="5"/>
  <c r="M25" i="5"/>
  <c r="K25" i="5"/>
  <c r="L25" i="5" s="1"/>
  <c r="J25" i="5"/>
  <c r="I25" i="5"/>
  <c r="H25" i="5"/>
  <c r="P24" i="5"/>
  <c r="M24" i="5"/>
  <c r="K24" i="5"/>
  <c r="L24" i="5" s="1"/>
  <c r="J24" i="5"/>
  <c r="I24" i="5"/>
  <c r="H24" i="5"/>
  <c r="N24" i="5" s="1"/>
  <c r="P23" i="5"/>
  <c r="M23" i="5"/>
  <c r="K23" i="5"/>
  <c r="L23" i="5" s="1"/>
  <c r="J23" i="5"/>
  <c r="I23" i="5"/>
  <c r="H23" i="5"/>
  <c r="Q23" i="5" s="1"/>
  <c r="P22" i="5"/>
  <c r="M22" i="5"/>
  <c r="K22" i="5"/>
  <c r="L22" i="5" s="1"/>
  <c r="J22" i="5"/>
  <c r="I22" i="5"/>
  <c r="O22" i="5" s="1"/>
  <c r="H22" i="5"/>
  <c r="N22" i="5" s="1"/>
  <c r="P21" i="5"/>
  <c r="M21" i="5"/>
  <c r="K21" i="5"/>
  <c r="L21" i="5" s="1"/>
  <c r="J21" i="5"/>
  <c r="I21" i="5"/>
  <c r="H21" i="5"/>
  <c r="Q21" i="5" s="1"/>
  <c r="P20" i="5"/>
  <c r="M20" i="5"/>
  <c r="K20" i="5"/>
  <c r="L20" i="5" s="1"/>
  <c r="J20" i="5"/>
  <c r="I20" i="5"/>
  <c r="R20" i="5" s="1"/>
  <c r="H20" i="5"/>
  <c r="P19" i="5"/>
  <c r="M19" i="5"/>
  <c r="K19" i="5"/>
  <c r="L19" i="5" s="1"/>
  <c r="J19" i="5"/>
  <c r="I19" i="5"/>
  <c r="H19" i="5"/>
  <c r="P18" i="5"/>
  <c r="M18" i="5"/>
  <c r="K18" i="5"/>
  <c r="L18" i="5" s="1"/>
  <c r="J18" i="5"/>
  <c r="I18" i="5"/>
  <c r="R18" i="5" s="1"/>
  <c r="H18" i="5"/>
  <c r="N18" i="5" s="1"/>
  <c r="P17" i="5"/>
  <c r="M17" i="5"/>
  <c r="K17" i="5"/>
  <c r="L17" i="5" s="1"/>
  <c r="J17" i="5"/>
  <c r="I17" i="5"/>
  <c r="H17" i="5"/>
  <c r="N17" i="5" s="1"/>
  <c r="P16" i="5"/>
  <c r="M16" i="5"/>
  <c r="K16" i="5"/>
  <c r="L16" i="5" s="1"/>
  <c r="J16" i="5"/>
  <c r="I16" i="5"/>
  <c r="O16" i="5" s="1"/>
  <c r="H16" i="5"/>
  <c r="N16" i="5" s="1"/>
  <c r="P15" i="5"/>
  <c r="M15" i="5"/>
  <c r="K15" i="5"/>
  <c r="L15" i="5" s="1"/>
  <c r="J15" i="5"/>
  <c r="I15" i="5"/>
  <c r="O15" i="5" s="1"/>
  <c r="H15" i="5"/>
  <c r="Q15" i="5" s="1"/>
  <c r="P14" i="5"/>
  <c r="M14" i="5"/>
  <c r="K14" i="5"/>
  <c r="L14" i="5" s="1"/>
  <c r="J14" i="5"/>
  <c r="I14" i="5"/>
  <c r="O14" i="5" s="1"/>
  <c r="H14" i="5"/>
  <c r="N14" i="5" s="1"/>
  <c r="P13" i="5"/>
  <c r="M13" i="5"/>
  <c r="K13" i="5"/>
  <c r="L13" i="5" s="1"/>
  <c r="J13" i="5"/>
  <c r="I13" i="5"/>
  <c r="R13" i="5" s="1"/>
  <c r="H13" i="5"/>
  <c r="Q13" i="5" s="1"/>
  <c r="P12" i="5"/>
  <c r="M12" i="5"/>
  <c r="K12" i="5"/>
  <c r="L12" i="5" s="1"/>
  <c r="J12" i="5"/>
  <c r="I12" i="5"/>
  <c r="R12" i="5" s="1"/>
  <c r="H12" i="5"/>
  <c r="P11" i="5"/>
  <c r="M11" i="5"/>
  <c r="K11" i="5"/>
  <c r="L11" i="5" s="1"/>
  <c r="J11" i="5"/>
  <c r="I11" i="5"/>
  <c r="H11" i="5"/>
  <c r="Q11" i="5" s="1"/>
  <c r="P10" i="5"/>
  <c r="M10" i="5"/>
  <c r="K10" i="5"/>
  <c r="L10" i="5" s="1"/>
  <c r="J10" i="5"/>
  <c r="I10" i="5"/>
  <c r="R10" i="5" s="1"/>
  <c r="H10" i="5"/>
  <c r="N10" i="5" s="1"/>
  <c r="P9" i="5"/>
  <c r="M9" i="5"/>
  <c r="K9" i="5"/>
  <c r="L9" i="5" s="1"/>
  <c r="J9" i="5"/>
  <c r="I9" i="5"/>
  <c r="H9" i="5"/>
  <c r="N9" i="5" s="1"/>
  <c r="P8" i="5"/>
  <c r="M8" i="5"/>
  <c r="K8" i="5"/>
  <c r="L8" i="5" s="1"/>
  <c r="J8" i="5"/>
  <c r="I8" i="5"/>
  <c r="O8" i="5" s="1"/>
  <c r="H8" i="5"/>
  <c r="N8" i="5" s="1"/>
  <c r="P7" i="5"/>
  <c r="M7" i="5"/>
  <c r="K7" i="5"/>
  <c r="L7" i="5" s="1"/>
  <c r="J7" i="5"/>
  <c r="I7" i="5"/>
  <c r="O7" i="5" s="1"/>
  <c r="H7" i="5"/>
  <c r="P6" i="5"/>
  <c r="M6" i="5"/>
  <c r="K6" i="5"/>
  <c r="L6" i="5" s="1"/>
  <c r="J6" i="5"/>
  <c r="I6" i="5"/>
  <c r="O6" i="5" s="1"/>
  <c r="H6" i="5"/>
  <c r="N6" i="5" s="1"/>
  <c r="P5" i="5"/>
  <c r="M5" i="5"/>
  <c r="K5" i="5"/>
  <c r="L5" i="5" s="1"/>
  <c r="J5" i="5"/>
  <c r="I5" i="5"/>
  <c r="O5" i="5" s="1"/>
  <c r="H5" i="5"/>
  <c r="Q5" i="5" s="1"/>
  <c r="P4" i="5"/>
  <c r="M4" i="5"/>
  <c r="K4" i="5"/>
  <c r="L4" i="5" s="1"/>
  <c r="J4" i="5"/>
  <c r="I4" i="5"/>
  <c r="O4" i="5" s="1"/>
  <c r="H4" i="5"/>
  <c r="K3" i="5"/>
  <c r="L3" i="5" s="1"/>
  <c r="J3" i="5"/>
  <c r="H3" i="5"/>
  <c r="Q802" i="4"/>
  <c r="R802" i="4" s="1"/>
  <c r="O802" i="4"/>
  <c r="M802" i="4"/>
  <c r="N802" i="4" s="1"/>
  <c r="L802" i="4"/>
  <c r="P802" i="4" s="1"/>
  <c r="K802" i="4"/>
  <c r="I802" i="4"/>
  <c r="J802" i="4" s="1"/>
  <c r="H802" i="4"/>
  <c r="Q801" i="4"/>
  <c r="R801" i="4" s="1"/>
  <c r="O801" i="4"/>
  <c r="M801" i="4"/>
  <c r="N801" i="4" s="1"/>
  <c r="L801" i="4"/>
  <c r="P801" i="4" s="1"/>
  <c r="K801" i="4"/>
  <c r="I801" i="4"/>
  <c r="J801" i="4" s="1"/>
  <c r="H801" i="4"/>
  <c r="Q800" i="4"/>
  <c r="R800" i="4" s="1"/>
  <c r="O800" i="4"/>
  <c r="M800" i="4"/>
  <c r="N800" i="4" s="1"/>
  <c r="L800" i="4"/>
  <c r="P800" i="4" s="1"/>
  <c r="K800" i="4"/>
  <c r="I800" i="4"/>
  <c r="J800" i="4" s="1"/>
  <c r="H800" i="4"/>
  <c r="Q799" i="4"/>
  <c r="R799" i="4" s="1"/>
  <c r="O799" i="4"/>
  <c r="M799" i="4"/>
  <c r="N799" i="4" s="1"/>
  <c r="L799" i="4"/>
  <c r="P799" i="4" s="1"/>
  <c r="K799" i="4"/>
  <c r="I799" i="4"/>
  <c r="J799" i="4" s="1"/>
  <c r="H799" i="4"/>
  <c r="Q798" i="4"/>
  <c r="R798" i="4" s="1"/>
  <c r="O798" i="4"/>
  <c r="M798" i="4"/>
  <c r="N798" i="4" s="1"/>
  <c r="L798" i="4"/>
  <c r="P798" i="4" s="1"/>
  <c r="K798" i="4"/>
  <c r="I798" i="4"/>
  <c r="J798" i="4" s="1"/>
  <c r="H798" i="4"/>
  <c r="Q797" i="4"/>
  <c r="R797" i="4" s="1"/>
  <c r="O797" i="4"/>
  <c r="M797" i="4"/>
  <c r="N797" i="4" s="1"/>
  <c r="L797" i="4"/>
  <c r="P797" i="4" s="1"/>
  <c r="K797" i="4"/>
  <c r="I797" i="4"/>
  <c r="J797" i="4" s="1"/>
  <c r="H797" i="4"/>
  <c r="Q796" i="4"/>
  <c r="R796" i="4" s="1"/>
  <c r="O796" i="4"/>
  <c r="M796" i="4"/>
  <c r="N796" i="4" s="1"/>
  <c r="L796" i="4"/>
  <c r="P796" i="4" s="1"/>
  <c r="K796" i="4"/>
  <c r="I796" i="4"/>
  <c r="J796" i="4" s="1"/>
  <c r="H796" i="4"/>
  <c r="Q795" i="4"/>
  <c r="R795" i="4" s="1"/>
  <c r="O795" i="4"/>
  <c r="M795" i="4"/>
  <c r="N795" i="4" s="1"/>
  <c r="L795" i="4"/>
  <c r="P795" i="4" s="1"/>
  <c r="K795" i="4"/>
  <c r="I795" i="4"/>
  <c r="J795" i="4" s="1"/>
  <c r="H795" i="4"/>
  <c r="Q794" i="4"/>
  <c r="R794" i="4" s="1"/>
  <c r="O794" i="4"/>
  <c r="M794" i="4"/>
  <c r="N794" i="4" s="1"/>
  <c r="L794" i="4"/>
  <c r="P794" i="4" s="1"/>
  <c r="K794" i="4"/>
  <c r="I794" i="4"/>
  <c r="J794" i="4" s="1"/>
  <c r="H794" i="4"/>
  <c r="Q793" i="4"/>
  <c r="R793" i="4" s="1"/>
  <c r="O793" i="4"/>
  <c r="M793" i="4"/>
  <c r="N793" i="4" s="1"/>
  <c r="L793" i="4"/>
  <c r="P793" i="4" s="1"/>
  <c r="K793" i="4"/>
  <c r="I793" i="4"/>
  <c r="J793" i="4" s="1"/>
  <c r="H793" i="4"/>
  <c r="Q792" i="4"/>
  <c r="R792" i="4" s="1"/>
  <c r="O792" i="4"/>
  <c r="M792" i="4"/>
  <c r="N792" i="4" s="1"/>
  <c r="L792" i="4"/>
  <c r="P792" i="4" s="1"/>
  <c r="K792" i="4"/>
  <c r="I792" i="4"/>
  <c r="J792" i="4" s="1"/>
  <c r="H792" i="4"/>
  <c r="Q791" i="4"/>
  <c r="R791" i="4" s="1"/>
  <c r="O791" i="4"/>
  <c r="M791" i="4"/>
  <c r="N791" i="4" s="1"/>
  <c r="L791" i="4"/>
  <c r="P791" i="4" s="1"/>
  <c r="K791" i="4"/>
  <c r="I791" i="4"/>
  <c r="J791" i="4" s="1"/>
  <c r="H791" i="4"/>
  <c r="Q790" i="4"/>
  <c r="R790" i="4" s="1"/>
  <c r="O790" i="4"/>
  <c r="M790" i="4"/>
  <c r="N790" i="4" s="1"/>
  <c r="L790" i="4"/>
  <c r="P790" i="4" s="1"/>
  <c r="K790" i="4"/>
  <c r="I790" i="4"/>
  <c r="J790" i="4" s="1"/>
  <c r="H790" i="4"/>
  <c r="Q789" i="4"/>
  <c r="R789" i="4" s="1"/>
  <c r="O789" i="4"/>
  <c r="M789" i="4"/>
  <c r="N789" i="4" s="1"/>
  <c r="L789" i="4"/>
  <c r="P789" i="4" s="1"/>
  <c r="K789" i="4"/>
  <c r="I789" i="4"/>
  <c r="J789" i="4" s="1"/>
  <c r="H789" i="4"/>
  <c r="Q788" i="4"/>
  <c r="R788" i="4" s="1"/>
  <c r="O788" i="4"/>
  <c r="M788" i="4"/>
  <c r="N788" i="4" s="1"/>
  <c r="L788" i="4"/>
  <c r="P788" i="4" s="1"/>
  <c r="K788" i="4"/>
  <c r="I788" i="4"/>
  <c r="J788" i="4" s="1"/>
  <c r="H788" i="4"/>
  <c r="Q787" i="4"/>
  <c r="R787" i="4" s="1"/>
  <c r="O787" i="4"/>
  <c r="M787" i="4"/>
  <c r="N787" i="4" s="1"/>
  <c r="L787" i="4"/>
  <c r="P787" i="4" s="1"/>
  <c r="K787" i="4"/>
  <c r="I787" i="4"/>
  <c r="J787" i="4" s="1"/>
  <c r="H787" i="4"/>
  <c r="Q786" i="4"/>
  <c r="R786" i="4" s="1"/>
  <c r="O786" i="4"/>
  <c r="M786" i="4"/>
  <c r="N786" i="4" s="1"/>
  <c r="L786" i="4"/>
  <c r="P786" i="4" s="1"/>
  <c r="K786" i="4"/>
  <c r="I786" i="4"/>
  <c r="J786" i="4" s="1"/>
  <c r="H786" i="4"/>
  <c r="Q785" i="4"/>
  <c r="R785" i="4" s="1"/>
  <c r="O785" i="4"/>
  <c r="M785" i="4"/>
  <c r="N785" i="4" s="1"/>
  <c r="L785" i="4"/>
  <c r="P785" i="4" s="1"/>
  <c r="K785" i="4"/>
  <c r="I785" i="4"/>
  <c r="J785" i="4" s="1"/>
  <c r="H785" i="4"/>
  <c r="Q784" i="4"/>
  <c r="R784" i="4" s="1"/>
  <c r="O784" i="4"/>
  <c r="M784" i="4"/>
  <c r="N784" i="4" s="1"/>
  <c r="L784" i="4"/>
  <c r="P784" i="4" s="1"/>
  <c r="K784" i="4"/>
  <c r="I784" i="4"/>
  <c r="J784" i="4" s="1"/>
  <c r="H784" i="4"/>
  <c r="Q783" i="4"/>
  <c r="R783" i="4" s="1"/>
  <c r="O783" i="4"/>
  <c r="M783" i="4"/>
  <c r="N783" i="4" s="1"/>
  <c r="L783" i="4"/>
  <c r="P783" i="4" s="1"/>
  <c r="K783" i="4"/>
  <c r="I783" i="4"/>
  <c r="J783" i="4" s="1"/>
  <c r="H783" i="4"/>
  <c r="Q782" i="4"/>
  <c r="R782" i="4" s="1"/>
  <c r="O782" i="4"/>
  <c r="M782" i="4"/>
  <c r="N782" i="4" s="1"/>
  <c r="L782" i="4"/>
  <c r="P782" i="4" s="1"/>
  <c r="K782" i="4"/>
  <c r="I782" i="4"/>
  <c r="J782" i="4" s="1"/>
  <c r="H782" i="4"/>
  <c r="Q781" i="4"/>
  <c r="R781" i="4" s="1"/>
  <c r="O781" i="4"/>
  <c r="M781" i="4"/>
  <c r="N781" i="4" s="1"/>
  <c r="L781" i="4"/>
  <c r="P781" i="4" s="1"/>
  <c r="K781" i="4"/>
  <c r="I781" i="4"/>
  <c r="J781" i="4" s="1"/>
  <c r="H781" i="4"/>
  <c r="Q780" i="4"/>
  <c r="R780" i="4" s="1"/>
  <c r="O780" i="4"/>
  <c r="M780" i="4"/>
  <c r="N780" i="4" s="1"/>
  <c r="L780" i="4"/>
  <c r="P780" i="4" s="1"/>
  <c r="K780" i="4"/>
  <c r="I780" i="4"/>
  <c r="J780" i="4" s="1"/>
  <c r="H780" i="4"/>
  <c r="Q779" i="4"/>
  <c r="R779" i="4" s="1"/>
  <c r="O779" i="4"/>
  <c r="M779" i="4"/>
  <c r="N779" i="4" s="1"/>
  <c r="L779" i="4"/>
  <c r="P779" i="4" s="1"/>
  <c r="K779" i="4"/>
  <c r="I779" i="4"/>
  <c r="J779" i="4" s="1"/>
  <c r="H779" i="4"/>
  <c r="Q778" i="4"/>
  <c r="R778" i="4" s="1"/>
  <c r="O778" i="4"/>
  <c r="M778" i="4"/>
  <c r="N778" i="4" s="1"/>
  <c r="L778" i="4"/>
  <c r="P778" i="4" s="1"/>
  <c r="K778" i="4"/>
  <c r="I778" i="4"/>
  <c r="J778" i="4" s="1"/>
  <c r="H778" i="4"/>
  <c r="Q777" i="4"/>
  <c r="R777" i="4" s="1"/>
  <c r="O777" i="4"/>
  <c r="M777" i="4"/>
  <c r="N777" i="4" s="1"/>
  <c r="L777" i="4"/>
  <c r="P777" i="4" s="1"/>
  <c r="K777" i="4"/>
  <c r="I777" i="4"/>
  <c r="J777" i="4" s="1"/>
  <c r="H777" i="4"/>
  <c r="Q776" i="4"/>
  <c r="R776" i="4" s="1"/>
  <c r="O776" i="4"/>
  <c r="M776" i="4"/>
  <c r="N776" i="4" s="1"/>
  <c r="L776" i="4"/>
  <c r="P776" i="4" s="1"/>
  <c r="K776" i="4"/>
  <c r="I776" i="4"/>
  <c r="J776" i="4" s="1"/>
  <c r="H776" i="4"/>
  <c r="Q775" i="4"/>
  <c r="R775" i="4" s="1"/>
  <c r="O775" i="4"/>
  <c r="M775" i="4"/>
  <c r="N775" i="4" s="1"/>
  <c r="L775" i="4"/>
  <c r="P775" i="4" s="1"/>
  <c r="K775" i="4"/>
  <c r="I775" i="4"/>
  <c r="J775" i="4" s="1"/>
  <c r="H775" i="4"/>
  <c r="Q774" i="4"/>
  <c r="R774" i="4" s="1"/>
  <c r="O774" i="4"/>
  <c r="M774" i="4"/>
  <c r="N774" i="4" s="1"/>
  <c r="L774" i="4"/>
  <c r="P774" i="4" s="1"/>
  <c r="K774" i="4"/>
  <c r="I774" i="4"/>
  <c r="J774" i="4" s="1"/>
  <c r="H774" i="4"/>
  <c r="Q773" i="4"/>
  <c r="R773" i="4" s="1"/>
  <c r="O773" i="4"/>
  <c r="M773" i="4"/>
  <c r="N773" i="4" s="1"/>
  <c r="L773" i="4"/>
  <c r="P773" i="4" s="1"/>
  <c r="K773" i="4"/>
  <c r="I773" i="4"/>
  <c r="J773" i="4" s="1"/>
  <c r="H773" i="4"/>
  <c r="Q772" i="4"/>
  <c r="R772" i="4" s="1"/>
  <c r="O772" i="4"/>
  <c r="M772" i="4"/>
  <c r="N772" i="4" s="1"/>
  <c r="L772" i="4"/>
  <c r="P772" i="4" s="1"/>
  <c r="K772" i="4"/>
  <c r="I772" i="4"/>
  <c r="J772" i="4" s="1"/>
  <c r="H772" i="4"/>
  <c r="Q771" i="4"/>
  <c r="R771" i="4" s="1"/>
  <c r="O771" i="4"/>
  <c r="M771" i="4"/>
  <c r="N771" i="4" s="1"/>
  <c r="L771" i="4"/>
  <c r="P771" i="4" s="1"/>
  <c r="K771" i="4"/>
  <c r="I771" i="4"/>
  <c r="J771" i="4" s="1"/>
  <c r="H771" i="4"/>
  <c r="Q770" i="4"/>
  <c r="R770" i="4" s="1"/>
  <c r="O770" i="4"/>
  <c r="M770" i="4"/>
  <c r="N770" i="4" s="1"/>
  <c r="L770" i="4"/>
  <c r="P770" i="4" s="1"/>
  <c r="K770" i="4"/>
  <c r="I770" i="4"/>
  <c r="J770" i="4" s="1"/>
  <c r="H770" i="4"/>
  <c r="Q769" i="4"/>
  <c r="R769" i="4" s="1"/>
  <c r="O769" i="4"/>
  <c r="M769" i="4"/>
  <c r="N769" i="4" s="1"/>
  <c r="L769" i="4"/>
  <c r="P769" i="4" s="1"/>
  <c r="K769" i="4"/>
  <c r="I769" i="4"/>
  <c r="J769" i="4" s="1"/>
  <c r="H769" i="4"/>
  <c r="Q768" i="4"/>
  <c r="R768" i="4" s="1"/>
  <c r="O768" i="4"/>
  <c r="M768" i="4"/>
  <c r="N768" i="4" s="1"/>
  <c r="L768" i="4"/>
  <c r="P768" i="4" s="1"/>
  <c r="K768" i="4"/>
  <c r="I768" i="4"/>
  <c r="J768" i="4" s="1"/>
  <c r="H768" i="4"/>
  <c r="Q767" i="4"/>
  <c r="R767" i="4" s="1"/>
  <c r="O767" i="4"/>
  <c r="M767" i="4"/>
  <c r="N767" i="4" s="1"/>
  <c r="L767" i="4"/>
  <c r="P767" i="4" s="1"/>
  <c r="K767" i="4"/>
  <c r="I767" i="4"/>
  <c r="J767" i="4" s="1"/>
  <c r="H767" i="4"/>
  <c r="Q766" i="4"/>
  <c r="R766" i="4" s="1"/>
  <c r="O766" i="4"/>
  <c r="M766" i="4"/>
  <c r="N766" i="4" s="1"/>
  <c r="L766" i="4"/>
  <c r="P766" i="4" s="1"/>
  <c r="K766" i="4"/>
  <c r="I766" i="4"/>
  <c r="J766" i="4" s="1"/>
  <c r="H766" i="4"/>
  <c r="Q765" i="4"/>
  <c r="R765" i="4" s="1"/>
  <c r="O765" i="4"/>
  <c r="M765" i="4"/>
  <c r="N765" i="4" s="1"/>
  <c r="L765" i="4"/>
  <c r="P765" i="4" s="1"/>
  <c r="K765" i="4"/>
  <c r="I765" i="4"/>
  <c r="J765" i="4" s="1"/>
  <c r="H765" i="4"/>
  <c r="Q764" i="4"/>
  <c r="R764" i="4" s="1"/>
  <c r="O764" i="4"/>
  <c r="M764" i="4"/>
  <c r="N764" i="4" s="1"/>
  <c r="L764" i="4"/>
  <c r="P764" i="4" s="1"/>
  <c r="K764" i="4"/>
  <c r="I764" i="4"/>
  <c r="J764" i="4" s="1"/>
  <c r="H764" i="4"/>
  <c r="Q763" i="4"/>
  <c r="R763" i="4" s="1"/>
  <c r="O763" i="4"/>
  <c r="M763" i="4"/>
  <c r="N763" i="4" s="1"/>
  <c r="L763" i="4"/>
  <c r="P763" i="4" s="1"/>
  <c r="K763" i="4"/>
  <c r="I763" i="4"/>
  <c r="J763" i="4" s="1"/>
  <c r="H763" i="4"/>
  <c r="Q762" i="4"/>
  <c r="R762" i="4" s="1"/>
  <c r="O762" i="4"/>
  <c r="M762" i="4"/>
  <c r="N762" i="4" s="1"/>
  <c r="L762" i="4"/>
  <c r="P762" i="4" s="1"/>
  <c r="K762" i="4"/>
  <c r="I762" i="4"/>
  <c r="J762" i="4" s="1"/>
  <c r="H762" i="4"/>
  <c r="Q761" i="4"/>
  <c r="R761" i="4" s="1"/>
  <c r="O761" i="4"/>
  <c r="M761" i="4"/>
  <c r="N761" i="4" s="1"/>
  <c r="L761" i="4"/>
  <c r="P761" i="4" s="1"/>
  <c r="K761" i="4"/>
  <c r="I761" i="4"/>
  <c r="J761" i="4" s="1"/>
  <c r="H761" i="4"/>
  <c r="Q760" i="4"/>
  <c r="R760" i="4" s="1"/>
  <c r="O760" i="4"/>
  <c r="M760" i="4"/>
  <c r="N760" i="4" s="1"/>
  <c r="L760" i="4"/>
  <c r="P760" i="4" s="1"/>
  <c r="K760" i="4"/>
  <c r="I760" i="4"/>
  <c r="J760" i="4" s="1"/>
  <c r="H760" i="4"/>
  <c r="Q759" i="4"/>
  <c r="R759" i="4" s="1"/>
  <c r="O759" i="4"/>
  <c r="M759" i="4"/>
  <c r="N759" i="4" s="1"/>
  <c r="L759" i="4"/>
  <c r="P759" i="4" s="1"/>
  <c r="K759" i="4"/>
  <c r="I759" i="4"/>
  <c r="J759" i="4" s="1"/>
  <c r="H759" i="4"/>
  <c r="Q758" i="4"/>
  <c r="R758" i="4" s="1"/>
  <c r="O758" i="4"/>
  <c r="M758" i="4"/>
  <c r="N758" i="4" s="1"/>
  <c r="L758" i="4"/>
  <c r="P758" i="4" s="1"/>
  <c r="K758" i="4"/>
  <c r="I758" i="4"/>
  <c r="J758" i="4" s="1"/>
  <c r="H758" i="4"/>
  <c r="Q757" i="4"/>
  <c r="R757" i="4" s="1"/>
  <c r="O757" i="4"/>
  <c r="M757" i="4"/>
  <c r="N757" i="4" s="1"/>
  <c r="L757" i="4"/>
  <c r="P757" i="4" s="1"/>
  <c r="K757" i="4"/>
  <c r="I757" i="4"/>
  <c r="J757" i="4" s="1"/>
  <c r="H757" i="4"/>
  <c r="Q756" i="4"/>
  <c r="R756" i="4" s="1"/>
  <c r="O756" i="4"/>
  <c r="M756" i="4"/>
  <c r="N756" i="4" s="1"/>
  <c r="L756" i="4"/>
  <c r="P756" i="4" s="1"/>
  <c r="K756" i="4"/>
  <c r="I756" i="4"/>
  <c r="J756" i="4" s="1"/>
  <c r="H756" i="4"/>
  <c r="Q755" i="4"/>
  <c r="R755" i="4" s="1"/>
  <c r="O755" i="4"/>
  <c r="M755" i="4"/>
  <c r="N755" i="4" s="1"/>
  <c r="L755" i="4"/>
  <c r="P755" i="4" s="1"/>
  <c r="K755" i="4"/>
  <c r="I755" i="4"/>
  <c r="J755" i="4" s="1"/>
  <c r="H755" i="4"/>
  <c r="Q754" i="4"/>
  <c r="R754" i="4" s="1"/>
  <c r="O754" i="4"/>
  <c r="M754" i="4"/>
  <c r="N754" i="4" s="1"/>
  <c r="L754" i="4"/>
  <c r="P754" i="4" s="1"/>
  <c r="K754" i="4"/>
  <c r="I754" i="4"/>
  <c r="J754" i="4" s="1"/>
  <c r="H754" i="4"/>
  <c r="Q753" i="4"/>
  <c r="R753" i="4" s="1"/>
  <c r="O753" i="4"/>
  <c r="M753" i="4"/>
  <c r="N753" i="4" s="1"/>
  <c r="L753" i="4"/>
  <c r="P753" i="4" s="1"/>
  <c r="K753" i="4"/>
  <c r="I753" i="4"/>
  <c r="J753" i="4" s="1"/>
  <c r="H753" i="4"/>
  <c r="Q752" i="4"/>
  <c r="R752" i="4" s="1"/>
  <c r="O752" i="4"/>
  <c r="M752" i="4"/>
  <c r="N752" i="4" s="1"/>
  <c r="L752" i="4"/>
  <c r="P752" i="4" s="1"/>
  <c r="K752" i="4"/>
  <c r="I752" i="4"/>
  <c r="J752" i="4" s="1"/>
  <c r="H752" i="4"/>
  <c r="Q751" i="4"/>
  <c r="R751" i="4" s="1"/>
  <c r="O751" i="4"/>
  <c r="M751" i="4"/>
  <c r="N751" i="4" s="1"/>
  <c r="L751" i="4"/>
  <c r="P751" i="4" s="1"/>
  <c r="K751" i="4"/>
  <c r="I751" i="4"/>
  <c r="J751" i="4" s="1"/>
  <c r="H751" i="4"/>
  <c r="Q750" i="4"/>
  <c r="R750" i="4" s="1"/>
  <c r="O750" i="4"/>
  <c r="M750" i="4"/>
  <c r="N750" i="4" s="1"/>
  <c r="L750" i="4"/>
  <c r="P750" i="4" s="1"/>
  <c r="K750" i="4"/>
  <c r="I750" i="4"/>
  <c r="J750" i="4" s="1"/>
  <c r="H750" i="4"/>
  <c r="Q749" i="4"/>
  <c r="R749" i="4" s="1"/>
  <c r="O749" i="4"/>
  <c r="M749" i="4"/>
  <c r="N749" i="4" s="1"/>
  <c r="L749" i="4"/>
  <c r="P749" i="4" s="1"/>
  <c r="K749" i="4"/>
  <c r="I749" i="4"/>
  <c r="J749" i="4" s="1"/>
  <c r="H749" i="4"/>
  <c r="Q748" i="4"/>
  <c r="R748" i="4" s="1"/>
  <c r="O748" i="4"/>
  <c r="M748" i="4"/>
  <c r="N748" i="4" s="1"/>
  <c r="L748" i="4"/>
  <c r="P748" i="4" s="1"/>
  <c r="K748" i="4"/>
  <c r="I748" i="4"/>
  <c r="J748" i="4" s="1"/>
  <c r="H748" i="4"/>
  <c r="Q747" i="4"/>
  <c r="R747" i="4" s="1"/>
  <c r="O747" i="4"/>
  <c r="M747" i="4"/>
  <c r="N747" i="4" s="1"/>
  <c r="L747" i="4"/>
  <c r="P747" i="4" s="1"/>
  <c r="K747" i="4"/>
  <c r="I747" i="4"/>
  <c r="J747" i="4" s="1"/>
  <c r="H747" i="4"/>
  <c r="Q746" i="4"/>
  <c r="R746" i="4" s="1"/>
  <c r="O746" i="4"/>
  <c r="M746" i="4"/>
  <c r="N746" i="4" s="1"/>
  <c r="L746" i="4"/>
  <c r="P746" i="4" s="1"/>
  <c r="K746" i="4"/>
  <c r="I746" i="4"/>
  <c r="J746" i="4" s="1"/>
  <c r="H746" i="4"/>
  <c r="Q745" i="4"/>
  <c r="R745" i="4" s="1"/>
  <c r="O745" i="4"/>
  <c r="M745" i="4"/>
  <c r="N745" i="4" s="1"/>
  <c r="L745" i="4"/>
  <c r="P745" i="4" s="1"/>
  <c r="K745" i="4"/>
  <c r="I745" i="4"/>
  <c r="J745" i="4" s="1"/>
  <c r="H745" i="4"/>
  <c r="Q744" i="4"/>
  <c r="R744" i="4" s="1"/>
  <c r="O744" i="4"/>
  <c r="M744" i="4"/>
  <c r="N744" i="4" s="1"/>
  <c r="L744" i="4"/>
  <c r="P744" i="4" s="1"/>
  <c r="K744" i="4"/>
  <c r="I744" i="4"/>
  <c r="J744" i="4" s="1"/>
  <c r="H744" i="4"/>
  <c r="Q743" i="4"/>
  <c r="R743" i="4" s="1"/>
  <c r="O743" i="4"/>
  <c r="M743" i="4"/>
  <c r="N743" i="4" s="1"/>
  <c r="L743" i="4"/>
  <c r="P743" i="4" s="1"/>
  <c r="K743" i="4"/>
  <c r="I743" i="4"/>
  <c r="J743" i="4" s="1"/>
  <c r="H743" i="4"/>
  <c r="Q742" i="4"/>
  <c r="R742" i="4" s="1"/>
  <c r="O742" i="4"/>
  <c r="M742" i="4"/>
  <c r="N742" i="4" s="1"/>
  <c r="L742" i="4"/>
  <c r="P742" i="4" s="1"/>
  <c r="K742" i="4"/>
  <c r="I742" i="4"/>
  <c r="J742" i="4" s="1"/>
  <c r="H742" i="4"/>
  <c r="Q741" i="4"/>
  <c r="R741" i="4" s="1"/>
  <c r="O741" i="4"/>
  <c r="M741" i="4"/>
  <c r="N741" i="4" s="1"/>
  <c r="L741" i="4"/>
  <c r="P741" i="4" s="1"/>
  <c r="K741" i="4"/>
  <c r="I741" i="4"/>
  <c r="J741" i="4" s="1"/>
  <c r="H741" i="4"/>
  <c r="Q740" i="4"/>
  <c r="R740" i="4" s="1"/>
  <c r="O740" i="4"/>
  <c r="M740" i="4"/>
  <c r="N740" i="4" s="1"/>
  <c r="L740" i="4"/>
  <c r="P740" i="4" s="1"/>
  <c r="K740" i="4"/>
  <c r="I740" i="4"/>
  <c r="J740" i="4" s="1"/>
  <c r="H740" i="4"/>
  <c r="Q739" i="4"/>
  <c r="R739" i="4" s="1"/>
  <c r="O739" i="4"/>
  <c r="M739" i="4"/>
  <c r="N739" i="4" s="1"/>
  <c r="L739" i="4"/>
  <c r="P739" i="4" s="1"/>
  <c r="K739" i="4"/>
  <c r="I739" i="4"/>
  <c r="J739" i="4" s="1"/>
  <c r="H739" i="4"/>
  <c r="Q738" i="4"/>
  <c r="R738" i="4" s="1"/>
  <c r="O738" i="4"/>
  <c r="M738" i="4"/>
  <c r="N738" i="4" s="1"/>
  <c r="L738" i="4"/>
  <c r="P738" i="4" s="1"/>
  <c r="K738" i="4"/>
  <c r="I738" i="4"/>
  <c r="J738" i="4" s="1"/>
  <c r="H738" i="4"/>
  <c r="Q737" i="4"/>
  <c r="R737" i="4" s="1"/>
  <c r="O737" i="4"/>
  <c r="M737" i="4"/>
  <c r="N737" i="4" s="1"/>
  <c r="L737" i="4"/>
  <c r="P737" i="4" s="1"/>
  <c r="K737" i="4"/>
  <c r="I737" i="4"/>
  <c r="J737" i="4" s="1"/>
  <c r="H737" i="4"/>
  <c r="Q736" i="4"/>
  <c r="R736" i="4" s="1"/>
  <c r="O736" i="4"/>
  <c r="M736" i="4"/>
  <c r="N736" i="4" s="1"/>
  <c r="L736" i="4"/>
  <c r="P736" i="4" s="1"/>
  <c r="K736" i="4"/>
  <c r="I736" i="4"/>
  <c r="J736" i="4" s="1"/>
  <c r="H736" i="4"/>
  <c r="Q735" i="4"/>
  <c r="R735" i="4" s="1"/>
  <c r="O735" i="4"/>
  <c r="M735" i="4"/>
  <c r="N735" i="4" s="1"/>
  <c r="L735" i="4"/>
  <c r="P735" i="4" s="1"/>
  <c r="K735" i="4"/>
  <c r="I735" i="4"/>
  <c r="J735" i="4" s="1"/>
  <c r="H735" i="4"/>
  <c r="Q734" i="4"/>
  <c r="R734" i="4" s="1"/>
  <c r="O734" i="4"/>
  <c r="M734" i="4"/>
  <c r="N734" i="4" s="1"/>
  <c r="L734" i="4"/>
  <c r="P734" i="4" s="1"/>
  <c r="K734" i="4"/>
  <c r="I734" i="4"/>
  <c r="J734" i="4" s="1"/>
  <c r="H734" i="4"/>
  <c r="Q733" i="4"/>
  <c r="R733" i="4" s="1"/>
  <c r="O733" i="4"/>
  <c r="M733" i="4"/>
  <c r="N733" i="4" s="1"/>
  <c r="L733" i="4"/>
  <c r="P733" i="4" s="1"/>
  <c r="K733" i="4"/>
  <c r="I733" i="4"/>
  <c r="J733" i="4" s="1"/>
  <c r="H733" i="4"/>
  <c r="Q732" i="4"/>
  <c r="R732" i="4" s="1"/>
  <c r="O732" i="4"/>
  <c r="M732" i="4"/>
  <c r="N732" i="4" s="1"/>
  <c r="L732" i="4"/>
  <c r="P732" i="4" s="1"/>
  <c r="K732" i="4"/>
  <c r="I732" i="4"/>
  <c r="J732" i="4" s="1"/>
  <c r="H732" i="4"/>
  <c r="Q731" i="4"/>
  <c r="R731" i="4" s="1"/>
  <c r="O731" i="4"/>
  <c r="M731" i="4"/>
  <c r="N731" i="4" s="1"/>
  <c r="L731" i="4"/>
  <c r="P731" i="4" s="1"/>
  <c r="K731" i="4"/>
  <c r="I731" i="4"/>
  <c r="J731" i="4" s="1"/>
  <c r="H731" i="4"/>
  <c r="Q730" i="4"/>
  <c r="R730" i="4" s="1"/>
  <c r="O730" i="4"/>
  <c r="M730" i="4"/>
  <c r="N730" i="4" s="1"/>
  <c r="L730" i="4"/>
  <c r="P730" i="4" s="1"/>
  <c r="K730" i="4"/>
  <c r="I730" i="4"/>
  <c r="J730" i="4" s="1"/>
  <c r="H730" i="4"/>
  <c r="Q729" i="4"/>
  <c r="R729" i="4" s="1"/>
  <c r="O729" i="4"/>
  <c r="M729" i="4"/>
  <c r="N729" i="4" s="1"/>
  <c r="L729" i="4"/>
  <c r="P729" i="4" s="1"/>
  <c r="K729" i="4"/>
  <c r="I729" i="4"/>
  <c r="J729" i="4" s="1"/>
  <c r="H729" i="4"/>
  <c r="Q728" i="4"/>
  <c r="R728" i="4" s="1"/>
  <c r="O728" i="4"/>
  <c r="M728" i="4"/>
  <c r="N728" i="4" s="1"/>
  <c r="L728" i="4"/>
  <c r="P728" i="4" s="1"/>
  <c r="K728" i="4"/>
  <c r="I728" i="4"/>
  <c r="J728" i="4" s="1"/>
  <c r="H728" i="4"/>
  <c r="Q727" i="4"/>
  <c r="R727" i="4" s="1"/>
  <c r="O727" i="4"/>
  <c r="M727" i="4"/>
  <c r="N727" i="4" s="1"/>
  <c r="L727" i="4"/>
  <c r="P727" i="4" s="1"/>
  <c r="K727" i="4"/>
  <c r="I727" i="4"/>
  <c r="J727" i="4" s="1"/>
  <c r="H727" i="4"/>
  <c r="Q726" i="4"/>
  <c r="R726" i="4" s="1"/>
  <c r="O726" i="4"/>
  <c r="M726" i="4"/>
  <c r="N726" i="4" s="1"/>
  <c r="L726" i="4"/>
  <c r="P726" i="4" s="1"/>
  <c r="K726" i="4"/>
  <c r="I726" i="4"/>
  <c r="J726" i="4" s="1"/>
  <c r="H726" i="4"/>
  <c r="Q725" i="4"/>
  <c r="R725" i="4" s="1"/>
  <c r="O725" i="4"/>
  <c r="M725" i="4"/>
  <c r="N725" i="4" s="1"/>
  <c r="L725" i="4"/>
  <c r="P725" i="4" s="1"/>
  <c r="K725" i="4"/>
  <c r="I725" i="4"/>
  <c r="J725" i="4" s="1"/>
  <c r="H725" i="4"/>
  <c r="Q724" i="4"/>
  <c r="R724" i="4" s="1"/>
  <c r="O724" i="4"/>
  <c r="M724" i="4"/>
  <c r="N724" i="4" s="1"/>
  <c r="L724" i="4"/>
  <c r="P724" i="4" s="1"/>
  <c r="K724" i="4"/>
  <c r="I724" i="4"/>
  <c r="J724" i="4" s="1"/>
  <c r="H724" i="4"/>
  <c r="Q723" i="4"/>
  <c r="R723" i="4" s="1"/>
  <c r="O723" i="4"/>
  <c r="M723" i="4"/>
  <c r="N723" i="4" s="1"/>
  <c r="L723" i="4"/>
  <c r="P723" i="4" s="1"/>
  <c r="K723" i="4"/>
  <c r="I723" i="4"/>
  <c r="J723" i="4" s="1"/>
  <c r="H723" i="4"/>
  <c r="Q722" i="4"/>
  <c r="R722" i="4" s="1"/>
  <c r="O722" i="4"/>
  <c r="M722" i="4"/>
  <c r="N722" i="4" s="1"/>
  <c r="L722" i="4"/>
  <c r="P722" i="4" s="1"/>
  <c r="K722" i="4"/>
  <c r="I722" i="4"/>
  <c r="J722" i="4" s="1"/>
  <c r="H722" i="4"/>
  <c r="Q721" i="4"/>
  <c r="R721" i="4" s="1"/>
  <c r="O721" i="4"/>
  <c r="M721" i="4"/>
  <c r="N721" i="4" s="1"/>
  <c r="L721" i="4"/>
  <c r="P721" i="4" s="1"/>
  <c r="K721" i="4"/>
  <c r="I721" i="4"/>
  <c r="J721" i="4" s="1"/>
  <c r="H721" i="4"/>
  <c r="Q720" i="4"/>
  <c r="R720" i="4" s="1"/>
  <c r="O720" i="4"/>
  <c r="M720" i="4"/>
  <c r="N720" i="4" s="1"/>
  <c r="L720" i="4"/>
  <c r="P720" i="4" s="1"/>
  <c r="K720" i="4"/>
  <c r="I720" i="4"/>
  <c r="J720" i="4" s="1"/>
  <c r="H720" i="4"/>
  <c r="Q719" i="4"/>
  <c r="R719" i="4" s="1"/>
  <c r="O719" i="4"/>
  <c r="M719" i="4"/>
  <c r="N719" i="4" s="1"/>
  <c r="L719" i="4"/>
  <c r="P719" i="4" s="1"/>
  <c r="K719" i="4"/>
  <c r="I719" i="4"/>
  <c r="J719" i="4" s="1"/>
  <c r="H719" i="4"/>
  <c r="Q718" i="4"/>
  <c r="R718" i="4" s="1"/>
  <c r="O718" i="4"/>
  <c r="M718" i="4"/>
  <c r="N718" i="4" s="1"/>
  <c r="L718" i="4"/>
  <c r="P718" i="4" s="1"/>
  <c r="K718" i="4"/>
  <c r="I718" i="4"/>
  <c r="J718" i="4" s="1"/>
  <c r="H718" i="4"/>
  <c r="Q717" i="4"/>
  <c r="R717" i="4" s="1"/>
  <c r="O717" i="4"/>
  <c r="M717" i="4"/>
  <c r="N717" i="4" s="1"/>
  <c r="L717" i="4"/>
  <c r="P717" i="4" s="1"/>
  <c r="K717" i="4"/>
  <c r="I717" i="4"/>
  <c r="J717" i="4" s="1"/>
  <c r="H717" i="4"/>
  <c r="Q716" i="4"/>
  <c r="R716" i="4" s="1"/>
  <c r="O716" i="4"/>
  <c r="M716" i="4"/>
  <c r="N716" i="4" s="1"/>
  <c r="L716" i="4"/>
  <c r="P716" i="4" s="1"/>
  <c r="K716" i="4"/>
  <c r="I716" i="4"/>
  <c r="J716" i="4" s="1"/>
  <c r="H716" i="4"/>
  <c r="Q715" i="4"/>
  <c r="R715" i="4" s="1"/>
  <c r="O715" i="4"/>
  <c r="M715" i="4"/>
  <c r="N715" i="4" s="1"/>
  <c r="L715" i="4"/>
  <c r="P715" i="4" s="1"/>
  <c r="K715" i="4"/>
  <c r="I715" i="4"/>
  <c r="J715" i="4" s="1"/>
  <c r="H715" i="4"/>
  <c r="Q714" i="4"/>
  <c r="R714" i="4" s="1"/>
  <c r="O714" i="4"/>
  <c r="M714" i="4"/>
  <c r="N714" i="4" s="1"/>
  <c r="L714" i="4"/>
  <c r="P714" i="4" s="1"/>
  <c r="K714" i="4"/>
  <c r="I714" i="4"/>
  <c r="J714" i="4" s="1"/>
  <c r="H714" i="4"/>
  <c r="Q713" i="4"/>
  <c r="R713" i="4" s="1"/>
  <c r="O713" i="4"/>
  <c r="M713" i="4"/>
  <c r="N713" i="4" s="1"/>
  <c r="L713" i="4"/>
  <c r="P713" i="4" s="1"/>
  <c r="K713" i="4"/>
  <c r="I713" i="4"/>
  <c r="J713" i="4" s="1"/>
  <c r="H713" i="4"/>
  <c r="Q712" i="4"/>
  <c r="R712" i="4" s="1"/>
  <c r="O712" i="4"/>
  <c r="M712" i="4"/>
  <c r="N712" i="4" s="1"/>
  <c r="L712" i="4"/>
  <c r="P712" i="4" s="1"/>
  <c r="K712" i="4"/>
  <c r="I712" i="4"/>
  <c r="J712" i="4" s="1"/>
  <c r="H712" i="4"/>
  <c r="Q711" i="4"/>
  <c r="R711" i="4" s="1"/>
  <c r="O711" i="4"/>
  <c r="M711" i="4"/>
  <c r="N711" i="4" s="1"/>
  <c r="L711" i="4"/>
  <c r="P711" i="4" s="1"/>
  <c r="K711" i="4"/>
  <c r="I711" i="4"/>
  <c r="J711" i="4" s="1"/>
  <c r="H711" i="4"/>
  <c r="Q710" i="4"/>
  <c r="R710" i="4" s="1"/>
  <c r="O710" i="4"/>
  <c r="M710" i="4"/>
  <c r="N710" i="4" s="1"/>
  <c r="L710" i="4"/>
  <c r="P710" i="4" s="1"/>
  <c r="K710" i="4"/>
  <c r="I710" i="4"/>
  <c r="J710" i="4" s="1"/>
  <c r="H710" i="4"/>
  <c r="Q709" i="4"/>
  <c r="R709" i="4" s="1"/>
  <c r="O709" i="4"/>
  <c r="M709" i="4"/>
  <c r="N709" i="4" s="1"/>
  <c r="L709" i="4"/>
  <c r="P709" i="4" s="1"/>
  <c r="K709" i="4"/>
  <c r="I709" i="4"/>
  <c r="J709" i="4" s="1"/>
  <c r="H709" i="4"/>
  <c r="Q708" i="4"/>
  <c r="R708" i="4" s="1"/>
  <c r="O708" i="4"/>
  <c r="M708" i="4"/>
  <c r="N708" i="4" s="1"/>
  <c r="L708" i="4"/>
  <c r="P708" i="4" s="1"/>
  <c r="K708" i="4"/>
  <c r="I708" i="4"/>
  <c r="J708" i="4" s="1"/>
  <c r="H708" i="4"/>
  <c r="Q707" i="4"/>
  <c r="R707" i="4" s="1"/>
  <c r="O707" i="4"/>
  <c r="M707" i="4"/>
  <c r="N707" i="4" s="1"/>
  <c r="L707" i="4"/>
  <c r="P707" i="4" s="1"/>
  <c r="K707" i="4"/>
  <c r="I707" i="4"/>
  <c r="J707" i="4" s="1"/>
  <c r="H707" i="4"/>
  <c r="Q706" i="4"/>
  <c r="R706" i="4" s="1"/>
  <c r="O706" i="4"/>
  <c r="M706" i="4"/>
  <c r="N706" i="4" s="1"/>
  <c r="L706" i="4"/>
  <c r="P706" i="4" s="1"/>
  <c r="K706" i="4"/>
  <c r="I706" i="4"/>
  <c r="J706" i="4" s="1"/>
  <c r="H706" i="4"/>
  <c r="Q705" i="4"/>
  <c r="R705" i="4" s="1"/>
  <c r="O705" i="4"/>
  <c r="M705" i="4"/>
  <c r="N705" i="4" s="1"/>
  <c r="L705" i="4"/>
  <c r="P705" i="4" s="1"/>
  <c r="K705" i="4"/>
  <c r="I705" i="4"/>
  <c r="J705" i="4" s="1"/>
  <c r="H705" i="4"/>
  <c r="Q704" i="4"/>
  <c r="R704" i="4" s="1"/>
  <c r="O704" i="4"/>
  <c r="M704" i="4"/>
  <c r="N704" i="4" s="1"/>
  <c r="L704" i="4"/>
  <c r="P704" i="4" s="1"/>
  <c r="K704" i="4"/>
  <c r="I704" i="4"/>
  <c r="J704" i="4" s="1"/>
  <c r="H704" i="4"/>
  <c r="Q703" i="4"/>
  <c r="R703" i="4" s="1"/>
  <c r="O703" i="4"/>
  <c r="M703" i="4"/>
  <c r="N703" i="4" s="1"/>
  <c r="L703" i="4"/>
  <c r="P703" i="4" s="1"/>
  <c r="K703" i="4"/>
  <c r="I703" i="4"/>
  <c r="J703" i="4" s="1"/>
  <c r="H703" i="4"/>
  <c r="Q702" i="4"/>
  <c r="R702" i="4" s="1"/>
  <c r="O702" i="4"/>
  <c r="M702" i="4"/>
  <c r="N702" i="4" s="1"/>
  <c r="L702" i="4"/>
  <c r="P702" i="4" s="1"/>
  <c r="K702" i="4"/>
  <c r="I702" i="4"/>
  <c r="J702" i="4" s="1"/>
  <c r="H702" i="4"/>
  <c r="Q701" i="4"/>
  <c r="R701" i="4" s="1"/>
  <c r="O701" i="4"/>
  <c r="M701" i="4"/>
  <c r="N701" i="4" s="1"/>
  <c r="L701" i="4"/>
  <c r="P701" i="4" s="1"/>
  <c r="K701" i="4"/>
  <c r="I701" i="4"/>
  <c r="J701" i="4" s="1"/>
  <c r="H701" i="4"/>
  <c r="Q700" i="4"/>
  <c r="R700" i="4" s="1"/>
  <c r="O700" i="4"/>
  <c r="M700" i="4"/>
  <c r="N700" i="4" s="1"/>
  <c r="L700" i="4"/>
  <c r="P700" i="4" s="1"/>
  <c r="K700" i="4"/>
  <c r="I700" i="4"/>
  <c r="J700" i="4" s="1"/>
  <c r="H700" i="4"/>
  <c r="Q699" i="4"/>
  <c r="R699" i="4" s="1"/>
  <c r="O699" i="4"/>
  <c r="M699" i="4"/>
  <c r="N699" i="4" s="1"/>
  <c r="L699" i="4"/>
  <c r="P699" i="4" s="1"/>
  <c r="K699" i="4"/>
  <c r="I699" i="4"/>
  <c r="J699" i="4" s="1"/>
  <c r="H699" i="4"/>
  <c r="Q698" i="4"/>
  <c r="R698" i="4" s="1"/>
  <c r="O698" i="4"/>
  <c r="M698" i="4"/>
  <c r="N698" i="4" s="1"/>
  <c r="L698" i="4"/>
  <c r="P698" i="4" s="1"/>
  <c r="K698" i="4"/>
  <c r="I698" i="4"/>
  <c r="J698" i="4" s="1"/>
  <c r="H698" i="4"/>
  <c r="Q697" i="4"/>
  <c r="R697" i="4" s="1"/>
  <c r="O697" i="4"/>
  <c r="M697" i="4"/>
  <c r="N697" i="4" s="1"/>
  <c r="L697" i="4"/>
  <c r="P697" i="4" s="1"/>
  <c r="K697" i="4"/>
  <c r="I697" i="4"/>
  <c r="J697" i="4" s="1"/>
  <c r="H697" i="4"/>
  <c r="Q696" i="4"/>
  <c r="R696" i="4" s="1"/>
  <c r="O696" i="4"/>
  <c r="M696" i="4"/>
  <c r="N696" i="4" s="1"/>
  <c r="L696" i="4"/>
  <c r="P696" i="4" s="1"/>
  <c r="K696" i="4"/>
  <c r="I696" i="4"/>
  <c r="J696" i="4" s="1"/>
  <c r="H696" i="4"/>
  <c r="Q695" i="4"/>
  <c r="R695" i="4" s="1"/>
  <c r="O695" i="4"/>
  <c r="M695" i="4"/>
  <c r="N695" i="4" s="1"/>
  <c r="L695" i="4"/>
  <c r="P695" i="4" s="1"/>
  <c r="K695" i="4"/>
  <c r="I695" i="4"/>
  <c r="J695" i="4" s="1"/>
  <c r="H695" i="4"/>
  <c r="Q694" i="4"/>
  <c r="R694" i="4" s="1"/>
  <c r="O694" i="4"/>
  <c r="M694" i="4"/>
  <c r="N694" i="4" s="1"/>
  <c r="L694" i="4"/>
  <c r="P694" i="4" s="1"/>
  <c r="K694" i="4"/>
  <c r="I694" i="4"/>
  <c r="J694" i="4" s="1"/>
  <c r="H694" i="4"/>
  <c r="Q693" i="4"/>
  <c r="R693" i="4" s="1"/>
  <c r="O693" i="4"/>
  <c r="M693" i="4"/>
  <c r="N693" i="4" s="1"/>
  <c r="L693" i="4"/>
  <c r="P693" i="4" s="1"/>
  <c r="K693" i="4"/>
  <c r="I693" i="4"/>
  <c r="J693" i="4" s="1"/>
  <c r="H693" i="4"/>
  <c r="Q692" i="4"/>
  <c r="R692" i="4" s="1"/>
  <c r="O692" i="4"/>
  <c r="M692" i="4"/>
  <c r="N692" i="4" s="1"/>
  <c r="L692" i="4"/>
  <c r="P692" i="4" s="1"/>
  <c r="K692" i="4"/>
  <c r="I692" i="4"/>
  <c r="J692" i="4" s="1"/>
  <c r="H692" i="4"/>
  <c r="Q691" i="4"/>
  <c r="R691" i="4" s="1"/>
  <c r="O691" i="4"/>
  <c r="M691" i="4"/>
  <c r="N691" i="4" s="1"/>
  <c r="L691" i="4"/>
  <c r="P691" i="4" s="1"/>
  <c r="K691" i="4"/>
  <c r="I691" i="4"/>
  <c r="J691" i="4" s="1"/>
  <c r="H691" i="4"/>
  <c r="Q690" i="4"/>
  <c r="R690" i="4" s="1"/>
  <c r="O690" i="4"/>
  <c r="M690" i="4"/>
  <c r="N690" i="4" s="1"/>
  <c r="L690" i="4"/>
  <c r="P690" i="4" s="1"/>
  <c r="K690" i="4"/>
  <c r="I690" i="4"/>
  <c r="J690" i="4" s="1"/>
  <c r="H690" i="4"/>
  <c r="Q689" i="4"/>
  <c r="R689" i="4" s="1"/>
  <c r="O689" i="4"/>
  <c r="M689" i="4"/>
  <c r="N689" i="4" s="1"/>
  <c r="L689" i="4"/>
  <c r="P689" i="4" s="1"/>
  <c r="K689" i="4"/>
  <c r="I689" i="4"/>
  <c r="J689" i="4" s="1"/>
  <c r="H689" i="4"/>
  <c r="Q688" i="4"/>
  <c r="R688" i="4" s="1"/>
  <c r="O688" i="4"/>
  <c r="M688" i="4"/>
  <c r="N688" i="4" s="1"/>
  <c r="L688" i="4"/>
  <c r="P688" i="4" s="1"/>
  <c r="K688" i="4"/>
  <c r="I688" i="4"/>
  <c r="J688" i="4" s="1"/>
  <c r="H688" i="4"/>
  <c r="Q687" i="4"/>
  <c r="R687" i="4" s="1"/>
  <c r="O687" i="4"/>
  <c r="M687" i="4"/>
  <c r="N687" i="4" s="1"/>
  <c r="L687" i="4"/>
  <c r="P687" i="4" s="1"/>
  <c r="K687" i="4"/>
  <c r="I687" i="4"/>
  <c r="J687" i="4" s="1"/>
  <c r="H687" i="4"/>
  <c r="Q686" i="4"/>
  <c r="R686" i="4" s="1"/>
  <c r="O686" i="4"/>
  <c r="M686" i="4"/>
  <c r="N686" i="4" s="1"/>
  <c r="L686" i="4"/>
  <c r="P686" i="4" s="1"/>
  <c r="K686" i="4"/>
  <c r="I686" i="4"/>
  <c r="J686" i="4" s="1"/>
  <c r="H686" i="4"/>
  <c r="Q685" i="4"/>
  <c r="R685" i="4" s="1"/>
  <c r="O685" i="4"/>
  <c r="M685" i="4"/>
  <c r="N685" i="4" s="1"/>
  <c r="L685" i="4"/>
  <c r="P685" i="4" s="1"/>
  <c r="K685" i="4"/>
  <c r="I685" i="4"/>
  <c r="J685" i="4" s="1"/>
  <c r="H685" i="4"/>
  <c r="Q684" i="4"/>
  <c r="R684" i="4" s="1"/>
  <c r="O684" i="4"/>
  <c r="M684" i="4"/>
  <c r="N684" i="4" s="1"/>
  <c r="L684" i="4"/>
  <c r="P684" i="4" s="1"/>
  <c r="K684" i="4"/>
  <c r="I684" i="4"/>
  <c r="J684" i="4" s="1"/>
  <c r="H684" i="4"/>
  <c r="Q683" i="4"/>
  <c r="R683" i="4" s="1"/>
  <c r="O683" i="4"/>
  <c r="M683" i="4"/>
  <c r="N683" i="4" s="1"/>
  <c r="L683" i="4"/>
  <c r="P683" i="4" s="1"/>
  <c r="K683" i="4"/>
  <c r="I683" i="4"/>
  <c r="J683" i="4" s="1"/>
  <c r="H683" i="4"/>
  <c r="Q682" i="4"/>
  <c r="R682" i="4" s="1"/>
  <c r="O682" i="4"/>
  <c r="M682" i="4"/>
  <c r="N682" i="4" s="1"/>
  <c r="L682" i="4"/>
  <c r="P682" i="4" s="1"/>
  <c r="K682" i="4"/>
  <c r="I682" i="4"/>
  <c r="J682" i="4" s="1"/>
  <c r="H682" i="4"/>
  <c r="Q681" i="4"/>
  <c r="R681" i="4" s="1"/>
  <c r="O681" i="4"/>
  <c r="M681" i="4"/>
  <c r="N681" i="4" s="1"/>
  <c r="L681" i="4"/>
  <c r="P681" i="4" s="1"/>
  <c r="K681" i="4"/>
  <c r="I681" i="4"/>
  <c r="J681" i="4" s="1"/>
  <c r="H681" i="4"/>
  <c r="Q680" i="4"/>
  <c r="R680" i="4" s="1"/>
  <c r="O680" i="4"/>
  <c r="M680" i="4"/>
  <c r="N680" i="4" s="1"/>
  <c r="L680" i="4"/>
  <c r="P680" i="4" s="1"/>
  <c r="K680" i="4"/>
  <c r="I680" i="4"/>
  <c r="J680" i="4" s="1"/>
  <c r="H680" i="4"/>
  <c r="Q679" i="4"/>
  <c r="R679" i="4" s="1"/>
  <c r="O679" i="4"/>
  <c r="M679" i="4"/>
  <c r="N679" i="4" s="1"/>
  <c r="L679" i="4"/>
  <c r="P679" i="4" s="1"/>
  <c r="K679" i="4"/>
  <c r="I679" i="4"/>
  <c r="J679" i="4" s="1"/>
  <c r="H679" i="4"/>
  <c r="Q678" i="4"/>
  <c r="R678" i="4" s="1"/>
  <c r="O678" i="4"/>
  <c r="M678" i="4"/>
  <c r="N678" i="4" s="1"/>
  <c r="L678" i="4"/>
  <c r="P678" i="4" s="1"/>
  <c r="K678" i="4"/>
  <c r="I678" i="4"/>
  <c r="J678" i="4" s="1"/>
  <c r="H678" i="4"/>
  <c r="Q677" i="4"/>
  <c r="R677" i="4" s="1"/>
  <c r="O677" i="4"/>
  <c r="M677" i="4"/>
  <c r="N677" i="4" s="1"/>
  <c r="L677" i="4"/>
  <c r="P677" i="4" s="1"/>
  <c r="K677" i="4"/>
  <c r="I677" i="4"/>
  <c r="J677" i="4" s="1"/>
  <c r="H677" i="4"/>
  <c r="Q676" i="4"/>
  <c r="R676" i="4" s="1"/>
  <c r="O676" i="4"/>
  <c r="M676" i="4"/>
  <c r="N676" i="4" s="1"/>
  <c r="L676" i="4"/>
  <c r="P676" i="4" s="1"/>
  <c r="K676" i="4"/>
  <c r="I676" i="4"/>
  <c r="J676" i="4" s="1"/>
  <c r="H676" i="4"/>
  <c r="Q675" i="4"/>
  <c r="R675" i="4" s="1"/>
  <c r="O675" i="4"/>
  <c r="M675" i="4"/>
  <c r="N675" i="4" s="1"/>
  <c r="L675" i="4"/>
  <c r="P675" i="4" s="1"/>
  <c r="K675" i="4"/>
  <c r="I675" i="4"/>
  <c r="J675" i="4" s="1"/>
  <c r="H675" i="4"/>
  <c r="Q674" i="4"/>
  <c r="R674" i="4" s="1"/>
  <c r="O674" i="4"/>
  <c r="M674" i="4"/>
  <c r="N674" i="4" s="1"/>
  <c r="L674" i="4"/>
  <c r="P674" i="4" s="1"/>
  <c r="K674" i="4"/>
  <c r="I674" i="4"/>
  <c r="J674" i="4" s="1"/>
  <c r="H674" i="4"/>
  <c r="Q673" i="4"/>
  <c r="R673" i="4" s="1"/>
  <c r="O673" i="4"/>
  <c r="M673" i="4"/>
  <c r="N673" i="4" s="1"/>
  <c r="L673" i="4"/>
  <c r="P673" i="4" s="1"/>
  <c r="K673" i="4"/>
  <c r="I673" i="4"/>
  <c r="J673" i="4" s="1"/>
  <c r="H673" i="4"/>
  <c r="Q672" i="4"/>
  <c r="R672" i="4" s="1"/>
  <c r="O672" i="4"/>
  <c r="M672" i="4"/>
  <c r="N672" i="4" s="1"/>
  <c r="L672" i="4"/>
  <c r="P672" i="4" s="1"/>
  <c r="K672" i="4"/>
  <c r="I672" i="4"/>
  <c r="J672" i="4" s="1"/>
  <c r="H672" i="4"/>
  <c r="Q671" i="4"/>
  <c r="R671" i="4" s="1"/>
  <c r="O671" i="4"/>
  <c r="M671" i="4"/>
  <c r="N671" i="4" s="1"/>
  <c r="L671" i="4"/>
  <c r="P671" i="4" s="1"/>
  <c r="K671" i="4"/>
  <c r="I671" i="4"/>
  <c r="J671" i="4" s="1"/>
  <c r="H671" i="4"/>
  <c r="Q670" i="4"/>
  <c r="R670" i="4" s="1"/>
  <c r="O670" i="4"/>
  <c r="M670" i="4"/>
  <c r="N670" i="4" s="1"/>
  <c r="L670" i="4"/>
  <c r="P670" i="4" s="1"/>
  <c r="K670" i="4"/>
  <c r="I670" i="4"/>
  <c r="J670" i="4" s="1"/>
  <c r="H670" i="4"/>
  <c r="Q669" i="4"/>
  <c r="R669" i="4" s="1"/>
  <c r="O669" i="4"/>
  <c r="M669" i="4"/>
  <c r="N669" i="4" s="1"/>
  <c r="L669" i="4"/>
  <c r="P669" i="4" s="1"/>
  <c r="K669" i="4"/>
  <c r="I669" i="4"/>
  <c r="J669" i="4" s="1"/>
  <c r="H669" i="4"/>
  <c r="Q668" i="4"/>
  <c r="R668" i="4" s="1"/>
  <c r="O668" i="4"/>
  <c r="M668" i="4"/>
  <c r="N668" i="4" s="1"/>
  <c r="L668" i="4"/>
  <c r="P668" i="4" s="1"/>
  <c r="K668" i="4"/>
  <c r="I668" i="4"/>
  <c r="J668" i="4" s="1"/>
  <c r="H668" i="4"/>
  <c r="Q667" i="4"/>
  <c r="R667" i="4" s="1"/>
  <c r="O667" i="4"/>
  <c r="M667" i="4"/>
  <c r="N667" i="4" s="1"/>
  <c r="L667" i="4"/>
  <c r="P667" i="4" s="1"/>
  <c r="K667" i="4"/>
  <c r="I667" i="4"/>
  <c r="J667" i="4" s="1"/>
  <c r="H667" i="4"/>
  <c r="Q666" i="4"/>
  <c r="R666" i="4" s="1"/>
  <c r="O666" i="4"/>
  <c r="M666" i="4"/>
  <c r="N666" i="4" s="1"/>
  <c r="L666" i="4"/>
  <c r="P666" i="4" s="1"/>
  <c r="K666" i="4"/>
  <c r="I666" i="4"/>
  <c r="J666" i="4" s="1"/>
  <c r="H666" i="4"/>
  <c r="Q665" i="4"/>
  <c r="R665" i="4" s="1"/>
  <c r="O665" i="4"/>
  <c r="M665" i="4"/>
  <c r="N665" i="4" s="1"/>
  <c r="L665" i="4"/>
  <c r="P665" i="4" s="1"/>
  <c r="K665" i="4"/>
  <c r="I665" i="4"/>
  <c r="J665" i="4" s="1"/>
  <c r="H665" i="4"/>
  <c r="Q664" i="4"/>
  <c r="R664" i="4" s="1"/>
  <c r="O664" i="4"/>
  <c r="M664" i="4"/>
  <c r="N664" i="4" s="1"/>
  <c r="L664" i="4"/>
  <c r="P664" i="4" s="1"/>
  <c r="K664" i="4"/>
  <c r="I664" i="4"/>
  <c r="J664" i="4" s="1"/>
  <c r="H664" i="4"/>
  <c r="Q663" i="4"/>
  <c r="R663" i="4" s="1"/>
  <c r="O663" i="4"/>
  <c r="M663" i="4"/>
  <c r="N663" i="4" s="1"/>
  <c r="L663" i="4"/>
  <c r="P663" i="4" s="1"/>
  <c r="K663" i="4"/>
  <c r="I663" i="4"/>
  <c r="J663" i="4" s="1"/>
  <c r="H663" i="4"/>
  <c r="Q662" i="4"/>
  <c r="R662" i="4" s="1"/>
  <c r="O662" i="4"/>
  <c r="M662" i="4"/>
  <c r="N662" i="4" s="1"/>
  <c r="L662" i="4"/>
  <c r="P662" i="4" s="1"/>
  <c r="K662" i="4"/>
  <c r="I662" i="4"/>
  <c r="J662" i="4" s="1"/>
  <c r="H662" i="4"/>
  <c r="Q661" i="4"/>
  <c r="R661" i="4" s="1"/>
  <c r="O661" i="4"/>
  <c r="M661" i="4"/>
  <c r="N661" i="4" s="1"/>
  <c r="L661" i="4"/>
  <c r="P661" i="4" s="1"/>
  <c r="K661" i="4"/>
  <c r="I661" i="4"/>
  <c r="J661" i="4" s="1"/>
  <c r="H661" i="4"/>
  <c r="Q660" i="4"/>
  <c r="R660" i="4" s="1"/>
  <c r="O660" i="4"/>
  <c r="M660" i="4"/>
  <c r="N660" i="4" s="1"/>
  <c r="L660" i="4"/>
  <c r="P660" i="4" s="1"/>
  <c r="K660" i="4"/>
  <c r="I660" i="4"/>
  <c r="J660" i="4" s="1"/>
  <c r="H660" i="4"/>
  <c r="Q659" i="4"/>
  <c r="R659" i="4" s="1"/>
  <c r="O659" i="4"/>
  <c r="M659" i="4"/>
  <c r="N659" i="4" s="1"/>
  <c r="L659" i="4"/>
  <c r="P659" i="4" s="1"/>
  <c r="K659" i="4"/>
  <c r="I659" i="4"/>
  <c r="J659" i="4" s="1"/>
  <c r="H659" i="4"/>
  <c r="Q658" i="4"/>
  <c r="R658" i="4" s="1"/>
  <c r="O658" i="4"/>
  <c r="M658" i="4"/>
  <c r="N658" i="4" s="1"/>
  <c r="L658" i="4"/>
  <c r="P658" i="4" s="1"/>
  <c r="K658" i="4"/>
  <c r="I658" i="4"/>
  <c r="J658" i="4" s="1"/>
  <c r="H658" i="4"/>
  <c r="Q657" i="4"/>
  <c r="R657" i="4" s="1"/>
  <c r="O657" i="4"/>
  <c r="M657" i="4"/>
  <c r="N657" i="4" s="1"/>
  <c r="L657" i="4"/>
  <c r="P657" i="4" s="1"/>
  <c r="K657" i="4"/>
  <c r="I657" i="4"/>
  <c r="J657" i="4" s="1"/>
  <c r="H657" i="4"/>
  <c r="Q656" i="4"/>
  <c r="R656" i="4" s="1"/>
  <c r="O656" i="4"/>
  <c r="M656" i="4"/>
  <c r="N656" i="4" s="1"/>
  <c r="L656" i="4"/>
  <c r="P656" i="4" s="1"/>
  <c r="K656" i="4"/>
  <c r="I656" i="4"/>
  <c r="J656" i="4" s="1"/>
  <c r="H656" i="4"/>
  <c r="Q655" i="4"/>
  <c r="R655" i="4" s="1"/>
  <c r="O655" i="4"/>
  <c r="M655" i="4"/>
  <c r="N655" i="4" s="1"/>
  <c r="L655" i="4"/>
  <c r="P655" i="4" s="1"/>
  <c r="K655" i="4"/>
  <c r="I655" i="4"/>
  <c r="J655" i="4" s="1"/>
  <c r="H655" i="4"/>
  <c r="Q654" i="4"/>
  <c r="R654" i="4" s="1"/>
  <c r="O654" i="4"/>
  <c r="M654" i="4"/>
  <c r="N654" i="4" s="1"/>
  <c r="L654" i="4"/>
  <c r="P654" i="4" s="1"/>
  <c r="K654" i="4"/>
  <c r="I654" i="4"/>
  <c r="J654" i="4" s="1"/>
  <c r="H654" i="4"/>
  <c r="Q653" i="4"/>
  <c r="R653" i="4" s="1"/>
  <c r="O653" i="4"/>
  <c r="M653" i="4"/>
  <c r="N653" i="4" s="1"/>
  <c r="L653" i="4"/>
  <c r="P653" i="4" s="1"/>
  <c r="K653" i="4"/>
  <c r="I653" i="4"/>
  <c r="J653" i="4" s="1"/>
  <c r="H653" i="4"/>
  <c r="Q652" i="4"/>
  <c r="R652" i="4" s="1"/>
  <c r="O652" i="4"/>
  <c r="M652" i="4"/>
  <c r="N652" i="4" s="1"/>
  <c r="L652" i="4"/>
  <c r="P652" i="4" s="1"/>
  <c r="K652" i="4"/>
  <c r="I652" i="4"/>
  <c r="J652" i="4" s="1"/>
  <c r="H652" i="4"/>
  <c r="Q651" i="4"/>
  <c r="R651" i="4" s="1"/>
  <c r="O651" i="4"/>
  <c r="M651" i="4"/>
  <c r="N651" i="4" s="1"/>
  <c r="L651" i="4"/>
  <c r="P651" i="4" s="1"/>
  <c r="K651" i="4"/>
  <c r="I651" i="4"/>
  <c r="J651" i="4" s="1"/>
  <c r="H651" i="4"/>
  <c r="Q650" i="4"/>
  <c r="R650" i="4" s="1"/>
  <c r="O650" i="4"/>
  <c r="M650" i="4"/>
  <c r="N650" i="4" s="1"/>
  <c r="L650" i="4"/>
  <c r="P650" i="4" s="1"/>
  <c r="K650" i="4"/>
  <c r="I650" i="4"/>
  <c r="J650" i="4" s="1"/>
  <c r="H650" i="4"/>
  <c r="Q649" i="4"/>
  <c r="R649" i="4" s="1"/>
  <c r="O649" i="4"/>
  <c r="M649" i="4"/>
  <c r="N649" i="4" s="1"/>
  <c r="L649" i="4"/>
  <c r="P649" i="4" s="1"/>
  <c r="K649" i="4"/>
  <c r="I649" i="4"/>
  <c r="J649" i="4" s="1"/>
  <c r="H649" i="4"/>
  <c r="Q648" i="4"/>
  <c r="R648" i="4" s="1"/>
  <c r="O648" i="4"/>
  <c r="M648" i="4"/>
  <c r="N648" i="4" s="1"/>
  <c r="L648" i="4"/>
  <c r="P648" i="4" s="1"/>
  <c r="K648" i="4"/>
  <c r="I648" i="4"/>
  <c r="J648" i="4" s="1"/>
  <c r="H648" i="4"/>
  <c r="Q647" i="4"/>
  <c r="R647" i="4" s="1"/>
  <c r="O647" i="4"/>
  <c r="M647" i="4"/>
  <c r="N647" i="4" s="1"/>
  <c r="L647" i="4"/>
  <c r="P647" i="4" s="1"/>
  <c r="K647" i="4"/>
  <c r="I647" i="4"/>
  <c r="J647" i="4" s="1"/>
  <c r="H647" i="4"/>
  <c r="Q646" i="4"/>
  <c r="R646" i="4" s="1"/>
  <c r="O646" i="4"/>
  <c r="M646" i="4"/>
  <c r="N646" i="4" s="1"/>
  <c r="L646" i="4"/>
  <c r="P646" i="4" s="1"/>
  <c r="K646" i="4"/>
  <c r="I646" i="4"/>
  <c r="J646" i="4" s="1"/>
  <c r="H646" i="4"/>
  <c r="Q645" i="4"/>
  <c r="R645" i="4" s="1"/>
  <c r="O645" i="4"/>
  <c r="M645" i="4"/>
  <c r="N645" i="4" s="1"/>
  <c r="L645" i="4"/>
  <c r="P645" i="4" s="1"/>
  <c r="K645" i="4"/>
  <c r="I645" i="4"/>
  <c r="J645" i="4" s="1"/>
  <c r="H645" i="4"/>
  <c r="Q644" i="4"/>
  <c r="R644" i="4" s="1"/>
  <c r="O644" i="4"/>
  <c r="M644" i="4"/>
  <c r="N644" i="4" s="1"/>
  <c r="L644" i="4"/>
  <c r="P644" i="4" s="1"/>
  <c r="K644" i="4"/>
  <c r="I644" i="4"/>
  <c r="J644" i="4" s="1"/>
  <c r="H644" i="4"/>
  <c r="Q643" i="4"/>
  <c r="R643" i="4" s="1"/>
  <c r="O643" i="4"/>
  <c r="M643" i="4"/>
  <c r="N643" i="4" s="1"/>
  <c r="L643" i="4"/>
  <c r="P643" i="4" s="1"/>
  <c r="K643" i="4"/>
  <c r="I643" i="4"/>
  <c r="J643" i="4" s="1"/>
  <c r="H643" i="4"/>
  <c r="Q642" i="4"/>
  <c r="R642" i="4" s="1"/>
  <c r="O642" i="4"/>
  <c r="M642" i="4"/>
  <c r="N642" i="4" s="1"/>
  <c r="L642" i="4"/>
  <c r="P642" i="4" s="1"/>
  <c r="K642" i="4"/>
  <c r="I642" i="4"/>
  <c r="J642" i="4" s="1"/>
  <c r="H642" i="4"/>
  <c r="Q641" i="4"/>
  <c r="R641" i="4" s="1"/>
  <c r="O641" i="4"/>
  <c r="M641" i="4"/>
  <c r="N641" i="4" s="1"/>
  <c r="L641" i="4"/>
  <c r="P641" i="4" s="1"/>
  <c r="K641" i="4"/>
  <c r="I641" i="4"/>
  <c r="J641" i="4" s="1"/>
  <c r="H641" i="4"/>
  <c r="Q640" i="4"/>
  <c r="R640" i="4" s="1"/>
  <c r="O640" i="4"/>
  <c r="M640" i="4"/>
  <c r="N640" i="4" s="1"/>
  <c r="L640" i="4"/>
  <c r="P640" i="4" s="1"/>
  <c r="K640" i="4"/>
  <c r="I640" i="4"/>
  <c r="J640" i="4" s="1"/>
  <c r="H640" i="4"/>
  <c r="Q639" i="4"/>
  <c r="R639" i="4" s="1"/>
  <c r="O639" i="4"/>
  <c r="M639" i="4"/>
  <c r="N639" i="4" s="1"/>
  <c r="L639" i="4"/>
  <c r="P639" i="4" s="1"/>
  <c r="K639" i="4"/>
  <c r="I639" i="4"/>
  <c r="J639" i="4" s="1"/>
  <c r="H639" i="4"/>
  <c r="Q638" i="4"/>
  <c r="R638" i="4" s="1"/>
  <c r="O638" i="4"/>
  <c r="M638" i="4"/>
  <c r="N638" i="4" s="1"/>
  <c r="L638" i="4"/>
  <c r="P638" i="4" s="1"/>
  <c r="K638" i="4"/>
  <c r="I638" i="4"/>
  <c r="J638" i="4" s="1"/>
  <c r="H638" i="4"/>
  <c r="Q637" i="4"/>
  <c r="R637" i="4" s="1"/>
  <c r="O637" i="4"/>
  <c r="M637" i="4"/>
  <c r="N637" i="4" s="1"/>
  <c r="L637" i="4"/>
  <c r="P637" i="4" s="1"/>
  <c r="K637" i="4"/>
  <c r="I637" i="4"/>
  <c r="J637" i="4" s="1"/>
  <c r="H637" i="4"/>
  <c r="Q636" i="4"/>
  <c r="R636" i="4" s="1"/>
  <c r="O636" i="4"/>
  <c r="M636" i="4"/>
  <c r="N636" i="4" s="1"/>
  <c r="L636" i="4"/>
  <c r="P636" i="4" s="1"/>
  <c r="K636" i="4"/>
  <c r="I636" i="4"/>
  <c r="J636" i="4" s="1"/>
  <c r="H636" i="4"/>
  <c r="Q635" i="4"/>
  <c r="R635" i="4" s="1"/>
  <c r="O635" i="4"/>
  <c r="M635" i="4"/>
  <c r="N635" i="4" s="1"/>
  <c r="L635" i="4"/>
  <c r="P635" i="4" s="1"/>
  <c r="K635" i="4"/>
  <c r="I635" i="4"/>
  <c r="J635" i="4" s="1"/>
  <c r="H635" i="4"/>
  <c r="Q634" i="4"/>
  <c r="R634" i="4" s="1"/>
  <c r="O634" i="4"/>
  <c r="M634" i="4"/>
  <c r="N634" i="4" s="1"/>
  <c r="L634" i="4"/>
  <c r="P634" i="4" s="1"/>
  <c r="K634" i="4"/>
  <c r="I634" i="4"/>
  <c r="J634" i="4" s="1"/>
  <c r="H634" i="4"/>
  <c r="Q633" i="4"/>
  <c r="R633" i="4" s="1"/>
  <c r="O633" i="4"/>
  <c r="M633" i="4"/>
  <c r="N633" i="4" s="1"/>
  <c r="L633" i="4"/>
  <c r="P633" i="4" s="1"/>
  <c r="K633" i="4"/>
  <c r="I633" i="4"/>
  <c r="J633" i="4" s="1"/>
  <c r="H633" i="4"/>
  <c r="Q632" i="4"/>
  <c r="R632" i="4" s="1"/>
  <c r="O632" i="4"/>
  <c r="M632" i="4"/>
  <c r="N632" i="4" s="1"/>
  <c r="L632" i="4"/>
  <c r="P632" i="4" s="1"/>
  <c r="K632" i="4"/>
  <c r="I632" i="4"/>
  <c r="J632" i="4" s="1"/>
  <c r="H632" i="4"/>
  <c r="Q631" i="4"/>
  <c r="R631" i="4" s="1"/>
  <c r="O631" i="4"/>
  <c r="M631" i="4"/>
  <c r="N631" i="4" s="1"/>
  <c r="L631" i="4"/>
  <c r="P631" i="4" s="1"/>
  <c r="K631" i="4"/>
  <c r="I631" i="4"/>
  <c r="J631" i="4" s="1"/>
  <c r="H631" i="4"/>
  <c r="Q630" i="4"/>
  <c r="R630" i="4" s="1"/>
  <c r="O630" i="4"/>
  <c r="M630" i="4"/>
  <c r="N630" i="4" s="1"/>
  <c r="L630" i="4"/>
  <c r="P630" i="4" s="1"/>
  <c r="K630" i="4"/>
  <c r="I630" i="4"/>
  <c r="J630" i="4" s="1"/>
  <c r="H630" i="4"/>
  <c r="Q629" i="4"/>
  <c r="R629" i="4" s="1"/>
  <c r="O629" i="4"/>
  <c r="M629" i="4"/>
  <c r="N629" i="4" s="1"/>
  <c r="L629" i="4"/>
  <c r="P629" i="4" s="1"/>
  <c r="K629" i="4"/>
  <c r="I629" i="4"/>
  <c r="J629" i="4" s="1"/>
  <c r="H629" i="4"/>
  <c r="Q628" i="4"/>
  <c r="R628" i="4" s="1"/>
  <c r="O628" i="4"/>
  <c r="M628" i="4"/>
  <c r="N628" i="4" s="1"/>
  <c r="L628" i="4"/>
  <c r="P628" i="4" s="1"/>
  <c r="K628" i="4"/>
  <c r="I628" i="4"/>
  <c r="J628" i="4" s="1"/>
  <c r="H628" i="4"/>
  <c r="Q627" i="4"/>
  <c r="R627" i="4" s="1"/>
  <c r="O627" i="4"/>
  <c r="M627" i="4"/>
  <c r="N627" i="4" s="1"/>
  <c r="L627" i="4"/>
  <c r="P627" i="4" s="1"/>
  <c r="K627" i="4"/>
  <c r="I627" i="4"/>
  <c r="J627" i="4" s="1"/>
  <c r="H627" i="4"/>
  <c r="Q626" i="4"/>
  <c r="R626" i="4" s="1"/>
  <c r="O626" i="4"/>
  <c r="M626" i="4"/>
  <c r="N626" i="4" s="1"/>
  <c r="L626" i="4"/>
  <c r="P626" i="4" s="1"/>
  <c r="K626" i="4"/>
  <c r="I626" i="4"/>
  <c r="J626" i="4" s="1"/>
  <c r="H626" i="4"/>
  <c r="Q625" i="4"/>
  <c r="R625" i="4" s="1"/>
  <c r="O625" i="4"/>
  <c r="M625" i="4"/>
  <c r="N625" i="4" s="1"/>
  <c r="L625" i="4"/>
  <c r="P625" i="4" s="1"/>
  <c r="K625" i="4"/>
  <c r="I625" i="4"/>
  <c r="J625" i="4" s="1"/>
  <c r="H625" i="4"/>
  <c r="Q624" i="4"/>
  <c r="R624" i="4" s="1"/>
  <c r="O624" i="4"/>
  <c r="M624" i="4"/>
  <c r="N624" i="4" s="1"/>
  <c r="L624" i="4"/>
  <c r="P624" i="4" s="1"/>
  <c r="K624" i="4"/>
  <c r="I624" i="4"/>
  <c r="J624" i="4" s="1"/>
  <c r="H624" i="4"/>
  <c r="Q623" i="4"/>
  <c r="R623" i="4" s="1"/>
  <c r="O623" i="4"/>
  <c r="M623" i="4"/>
  <c r="N623" i="4" s="1"/>
  <c r="L623" i="4"/>
  <c r="P623" i="4" s="1"/>
  <c r="K623" i="4"/>
  <c r="I623" i="4"/>
  <c r="J623" i="4" s="1"/>
  <c r="H623" i="4"/>
  <c r="Q622" i="4"/>
  <c r="R622" i="4" s="1"/>
  <c r="O622" i="4"/>
  <c r="M622" i="4"/>
  <c r="N622" i="4" s="1"/>
  <c r="L622" i="4"/>
  <c r="P622" i="4" s="1"/>
  <c r="K622" i="4"/>
  <c r="I622" i="4"/>
  <c r="J622" i="4" s="1"/>
  <c r="H622" i="4"/>
  <c r="Q621" i="4"/>
  <c r="R621" i="4" s="1"/>
  <c r="O621" i="4"/>
  <c r="M621" i="4"/>
  <c r="N621" i="4" s="1"/>
  <c r="L621" i="4"/>
  <c r="P621" i="4" s="1"/>
  <c r="K621" i="4"/>
  <c r="I621" i="4"/>
  <c r="J621" i="4" s="1"/>
  <c r="H621" i="4"/>
  <c r="Q620" i="4"/>
  <c r="R620" i="4" s="1"/>
  <c r="O620" i="4"/>
  <c r="M620" i="4"/>
  <c r="N620" i="4" s="1"/>
  <c r="L620" i="4"/>
  <c r="P620" i="4" s="1"/>
  <c r="K620" i="4"/>
  <c r="I620" i="4"/>
  <c r="J620" i="4" s="1"/>
  <c r="H620" i="4"/>
  <c r="Q619" i="4"/>
  <c r="R619" i="4" s="1"/>
  <c r="O619" i="4"/>
  <c r="M619" i="4"/>
  <c r="N619" i="4" s="1"/>
  <c r="L619" i="4"/>
  <c r="P619" i="4" s="1"/>
  <c r="K619" i="4"/>
  <c r="I619" i="4"/>
  <c r="J619" i="4" s="1"/>
  <c r="H619" i="4"/>
  <c r="Q618" i="4"/>
  <c r="R618" i="4" s="1"/>
  <c r="O618" i="4"/>
  <c r="M618" i="4"/>
  <c r="N618" i="4" s="1"/>
  <c r="L618" i="4"/>
  <c r="P618" i="4" s="1"/>
  <c r="K618" i="4"/>
  <c r="I618" i="4"/>
  <c r="J618" i="4" s="1"/>
  <c r="H618" i="4"/>
  <c r="Q617" i="4"/>
  <c r="R617" i="4" s="1"/>
  <c r="O617" i="4"/>
  <c r="M617" i="4"/>
  <c r="N617" i="4" s="1"/>
  <c r="L617" i="4"/>
  <c r="P617" i="4" s="1"/>
  <c r="K617" i="4"/>
  <c r="I617" i="4"/>
  <c r="J617" i="4" s="1"/>
  <c r="H617" i="4"/>
  <c r="Q616" i="4"/>
  <c r="R616" i="4" s="1"/>
  <c r="O616" i="4"/>
  <c r="M616" i="4"/>
  <c r="N616" i="4" s="1"/>
  <c r="L616" i="4"/>
  <c r="P616" i="4" s="1"/>
  <c r="K616" i="4"/>
  <c r="I616" i="4"/>
  <c r="J616" i="4" s="1"/>
  <c r="H616" i="4"/>
  <c r="Q615" i="4"/>
  <c r="R615" i="4" s="1"/>
  <c r="O615" i="4"/>
  <c r="M615" i="4"/>
  <c r="N615" i="4" s="1"/>
  <c r="L615" i="4"/>
  <c r="P615" i="4" s="1"/>
  <c r="K615" i="4"/>
  <c r="I615" i="4"/>
  <c r="J615" i="4" s="1"/>
  <c r="H615" i="4"/>
  <c r="Q614" i="4"/>
  <c r="R614" i="4" s="1"/>
  <c r="O614" i="4"/>
  <c r="M614" i="4"/>
  <c r="N614" i="4" s="1"/>
  <c r="L614" i="4"/>
  <c r="P614" i="4" s="1"/>
  <c r="K614" i="4"/>
  <c r="I614" i="4"/>
  <c r="J614" i="4" s="1"/>
  <c r="H614" i="4"/>
  <c r="Q613" i="4"/>
  <c r="R613" i="4" s="1"/>
  <c r="O613" i="4"/>
  <c r="M613" i="4"/>
  <c r="N613" i="4" s="1"/>
  <c r="L613" i="4"/>
  <c r="P613" i="4" s="1"/>
  <c r="K613" i="4"/>
  <c r="I613" i="4"/>
  <c r="J613" i="4" s="1"/>
  <c r="H613" i="4"/>
  <c r="Q612" i="4"/>
  <c r="R612" i="4" s="1"/>
  <c r="O612" i="4"/>
  <c r="M612" i="4"/>
  <c r="N612" i="4" s="1"/>
  <c r="L612" i="4"/>
  <c r="P612" i="4" s="1"/>
  <c r="K612" i="4"/>
  <c r="I612" i="4"/>
  <c r="J612" i="4" s="1"/>
  <c r="H612" i="4"/>
  <c r="Q611" i="4"/>
  <c r="R611" i="4" s="1"/>
  <c r="O611" i="4"/>
  <c r="M611" i="4"/>
  <c r="N611" i="4" s="1"/>
  <c r="L611" i="4"/>
  <c r="P611" i="4" s="1"/>
  <c r="K611" i="4"/>
  <c r="I611" i="4"/>
  <c r="J611" i="4" s="1"/>
  <c r="H611" i="4"/>
  <c r="Q610" i="4"/>
  <c r="R610" i="4" s="1"/>
  <c r="O610" i="4"/>
  <c r="M610" i="4"/>
  <c r="N610" i="4" s="1"/>
  <c r="L610" i="4"/>
  <c r="P610" i="4" s="1"/>
  <c r="K610" i="4"/>
  <c r="I610" i="4"/>
  <c r="J610" i="4" s="1"/>
  <c r="H610" i="4"/>
  <c r="Q609" i="4"/>
  <c r="R609" i="4" s="1"/>
  <c r="O609" i="4"/>
  <c r="M609" i="4"/>
  <c r="N609" i="4" s="1"/>
  <c r="L609" i="4"/>
  <c r="P609" i="4" s="1"/>
  <c r="K609" i="4"/>
  <c r="I609" i="4"/>
  <c r="J609" i="4" s="1"/>
  <c r="H609" i="4"/>
  <c r="Q608" i="4"/>
  <c r="R608" i="4" s="1"/>
  <c r="O608" i="4"/>
  <c r="M608" i="4"/>
  <c r="N608" i="4" s="1"/>
  <c r="L608" i="4"/>
  <c r="P608" i="4" s="1"/>
  <c r="K608" i="4"/>
  <c r="I608" i="4"/>
  <c r="J608" i="4" s="1"/>
  <c r="H608" i="4"/>
  <c r="Q607" i="4"/>
  <c r="R607" i="4" s="1"/>
  <c r="O607" i="4"/>
  <c r="M607" i="4"/>
  <c r="N607" i="4" s="1"/>
  <c r="L607" i="4"/>
  <c r="P607" i="4" s="1"/>
  <c r="K607" i="4"/>
  <c r="I607" i="4"/>
  <c r="J607" i="4" s="1"/>
  <c r="H607" i="4"/>
  <c r="Q606" i="4"/>
  <c r="R606" i="4" s="1"/>
  <c r="O606" i="4"/>
  <c r="M606" i="4"/>
  <c r="N606" i="4" s="1"/>
  <c r="L606" i="4"/>
  <c r="P606" i="4" s="1"/>
  <c r="K606" i="4"/>
  <c r="I606" i="4"/>
  <c r="J606" i="4" s="1"/>
  <c r="H606" i="4"/>
  <c r="Q605" i="4"/>
  <c r="R605" i="4" s="1"/>
  <c r="O605" i="4"/>
  <c r="M605" i="4"/>
  <c r="N605" i="4" s="1"/>
  <c r="L605" i="4"/>
  <c r="P605" i="4" s="1"/>
  <c r="K605" i="4"/>
  <c r="I605" i="4"/>
  <c r="J605" i="4" s="1"/>
  <c r="H605" i="4"/>
  <c r="Q604" i="4"/>
  <c r="R604" i="4" s="1"/>
  <c r="O604" i="4"/>
  <c r="M604" i="4"/>
  <c r="N604" i="4" s="1"/>
  <c r="L604" i="4"/>
  <c r="P604" i="4" s="1"/>
  <c r="K604" i="4"/>
  <c r="I604" i="4"/>
  <c r="J604" i="4" s="1"/>
  <c r="H604" i="4"/>
  <c r="Q603" i="4"/>
  <c r="R603" i="4" s="1"/>
  <c r="O603" i="4"/>
  <c r="M603" i="4"/>
  <c r="N603" i="4" s="1"/>
  <c r="L603" i="4"/>
  <c r="P603" i="4" s="1"/>
  <c r="K603" i="4"/>
  <c r="I603" i="4"/>
  <c r="J603" i="4" s="1"/>
  <c r="H603" i="4"/>
  <c r="Q602" i="4"/>
  <c r="R602" i="4" s="1"/>
  <c r="O602" i="4"/>
  <c r="M602" i="4"/>
  <c r="N602" i="4" s="1"/>
  <c r="L602" i="4"/>
  <c r="P602" i="4" s="1"/>
  <c r="K602" i="4"/>
  <c r="I602" i="4"/>
  <c r="J602" i="4" s="1"/>
  <c r="H602" i="4"/>
  <c r="Q601" i="4"/>
  <c r="R601" i="4" s="1"/>
  <c r="O601" i="4"/>
  <c r="M601" i="4"/>
  <c r="N601" i="4" s="1"/>
  <c r="L601" i="4"/>
  <c r="P601" i="4" s="1"/>
  <c r="K601" i="4"/>
  <c r="I601" i="4"/>
  <c r="J601" i="4" s="1"/>
  <c r="H601" i="4"/>
  <c r="Q600" i="4"/>
  <c r="R600" i="4" s="1"/>
  <c r="O600" i="4"/>
  <c r="M600" i="4"/>
  <c r="N600" i="4" s="1"/>
  <c r="L600" i="4"/>
  <c r="P600" i="4" s="1"/>
  <c r="K600" i="4"/>
  <c r="I600" i="4"/>
  <c r="J600" i="4" s="1"/>
  <c r="H600" i="4"/>
  <c r="Q599" i="4"/>
  <c r="R599" i="4" s="1"/>
  <c r="O599" i="4"/>
  <c r="M599" i="4"/>
  <c r="N599" i="4" s="1"/>
  <c r="L599" i="4"/>
  <c r="P599" i="4" s="1"/>
  <c r="K599" i="4"/>
  <c r="I599" i="4"/>
  <c r="J599" i="4" s="1"/>
  <c r="H599" i="4"/>
  <c r="Q598" i="4"/>
  <c r="R598" i="4" s="1"/>
  <c r="O598" i="4"/>
  <c r="M598" i="4"/>
  <c r="N598" i="4" s="1"/>
  <c r="L598" i="4"/>
  <c r="P598" i="4" s="1"/>
  <c r="K598" i="4"/>
  <c r="I598" i="4"/>
  <c r="J598" i="4" s="1"/>
  <c r="H598" i="4"/>
  <c r="Q597" i="4"/>
  <c r="R597" i="4" s="1"/>
  <c r="O597" i="4"/>
  <c r="M597" i="4"/>
  <c r="N597" i="4" s="1"/>
  <c r="L597" i="4"/>
  <c r="P597" i="4" s="1"/>
  <c r="K597" i="4"/>
  <c r="I597" i="4"/>
  <c r="J597" i="4" s="1"/>
  <c r="H597" i="4"/>
  <c r="Q596" i="4"/>
  <c r="R596" i="4" s="1"/>
  <c r="O596" i="4"/>
  <c r="M596" i="4"/>
  <c r="N596" i="4" s="1"/>
  <c r="L596" i="4"/>
  <c r="P596" i="4" s="1"/>
  <c r="K596" i="4"/>
  <c r="I596" i="4"/>
  <c r="J596" i="4" s="1"/>
  <c r="H596" i="4"/>
  <c r="Q595" i="4"/>
  <c r="R595" i="4" s="1"/>
  <c r="O595" i="4"/>
  <c r="M595" i="4"/>
  <c r="N595" i="4" s="1"/>
  <c r="L595" i="4"/>
  <c r="P595" i="4" s="1"/>
  <c r="K595" i="4"/>
  <c r="I595" i="4"/>
  <c r="J595" i="4" s="1"/>
  <c r="H595" i="4"/>
  <c r="Q594" i="4"/>
  <c r="R594" i="4" s="1"/>
  <c r="O594" i="4"/>
  <c r="M594" i="4"/>
  <c r="N594" i="4" s="1"/>
  <c r="L594" i="4"/>
  <c r="P594" i="4" s="1"/>
  <c r="K594" i="4"/>
  <c r="I594" i="4"/>
  <c r="J594" i="4" s="1"/>
  <c r="H594" i="4"/>
  <c r="Q593" i="4"/>
  <c r="R593" i="4" s="1"/>
  <c r="O593" i="4"/>
  <c r="M593" i="4"/>
  <c r="N593" i="4" s="1"/>
  <c r="L593" i="4"/>
  <c r="P593" i="4" s="1"/>
  <c r="K593" i="4"/>
  <c r="I593" i="4"/>
  <c r="J593" i="4" s="1"/>
  <c r="H593" i="4"/>
  <c r="Q592" i="4"/>
  <c r="R592" i="4" s="1"/>
  <c r="O592" i="4"/>
  <c r="M592" i="4"/>
  <c r="N592" i="4" s="1"/>
  <c r="L592" i="4"/>
  <c r="P592" i="4" s="1"/>
  <c r="K592" i="4"/>
  <c r="I592" i="4"/>
  <c r="J592" i="4" s="1"/>
  <c r="H592" i="4"/>
  <c r="Q591" i="4"/>
  <c r="R591" i="4" s="1"/>
  <c r="O591" i="4"/>
  <c r="M591" i="4"/>
  <c r="N591" i="4" s="1"/>
  <c r="L591" i="4"/>
  <c r="P591" i="4" s="1"/>
  <c r="K591" i="4"/>
  <c r="I591" i="4"/>
  <c r="J591" i="4" s="1"/>
  <c r="H591" i="4"/>
  <c r="Q590" i="4"/>
  <c r="R590" i="4" s="1"/>
  <c r="O590" i="4"/>
  <c r="M590" i="4"/>
  <c r="N590" i="4" s="1"/>
  <c r="L590" i="4"/>
  <c r="P590" i="4" s="1"/>
  <c r="K590" i="4"/>
  <c r="I590" i="4"/>
  <c r="J590" i="4" s="1"/>
  <c r="H590" i="4"/>
  <c r="Q589" i="4"/>
  <c r="R589" i="4" s="1"/>
  <c r="O589" i="4"/>
  <c r="M589" i="4"/>
  <c r="N589" i="4" s="1"/>
  <c r="L589" i="4"/>
  <c r="P589" i="4" s="1"/>
  <c r="K589" i="4"/>
  <c r="I589" i="4"/>
  <c r="J589" i="4" s="1"/>
  <c r="H589" i="4"/>
  <c r="Q588" i="4"/>
  <c r="R588" i="4" s="1"/>
  <c r="O588" i="4"/>
  <c r="M588" i="4"/>
  <c r="N588" i="4" s="1"/>
  <c r="L588" i="4"/>
  <c r="P588" i="4" s="1"/>
  <c r="K588" i="4"/>
  <c r="I588" i="4"/>
  <c r="J588" i="4" s="1"/>
  <c r="H588" i="4"/>
  <c r="Q587" i="4"/>
  <c r="R587" i="4" s="1"/>
  <c r="O587" i="4"/>
  <c r="M587" i="4"/>
  <c r="N587" i="4" s="1"/>
  <c r="L587" i="4"/>
  <c r="P587" i="4" s="1"/>
  <c r="K587" i="4"/>
  <c r="I587" i="4"/>
  <c r="J587" i="4" s="1"/>
  <c r="H587" i="4"/>
  <c r="Q586" i="4"/>
  <c r="R586" i="4" s="1"/>
  <c r="O586" i="4"/>
  <c r="M586" i="4"/>
  <c r="N586" i="4" s="1"/>
  <c r="L586" i="4"/>
  <c r="P586" i="4" s="1"/>
  <c r="K586" i="4"/>
  <c r="I586" i="4"/>
  <c r="J586" i="4" s="1"/>
  <c r="H586" i="4"/>
  <c r="Q585" i="4"/>
  <c r="R585" i="4" s="1"/>
  <c r="O585" i="4"/>
  <c r="M585" i="4"/>
  <c r="N585" i="4" s="1"/>
  <c r="L585" i="4"/>
  <c r="P585" i="4" s="1"/>
  <c r="K585" i="4"/>
  <c r="I585" i="4"/>
  <c r="J585" i="4" s="1"/>
  <c r="H585" i="4"/>
  <c r="Q584" i="4"/>
  <c r="R584" i="4" s="1"/>
  <c r="O584" i="4"/>
  <c r="M584" i="4"/>
  <c r="N584" i="4" s="1"/>
  <c r="L584" i="4"/>
  <c r="P584" i="4" s="1"/>
  <c r="K584" i="4"/>
  <c r="I584" i="4"/>
  <c r="J584" i="4" s="1"/>
  <c r="H584" i="4"/>
  <c r="Q583" i="4"/>
  <c r="R583" i="4" s="1"/>
  <c r="O583" i="4"/>
  <c r="M583" i="4"/>
  <c r="N583" i="4" s="1"/>
  <c r="L583" i="4"/>
  <c r="P583" i="4" s="1"/>
  <c r="K583" i="4"/>
  <c r="I583" i="4"/>
  <c r="J583" i="4" s="1"/>
  <c r="H583" i="4"/>
  <c r="Q582" i="4"/>
  <c r="R582" i="4" s="1"/>
  <c r="O582" i="4"/>
  <c r="M582" i="4"/>
  <c r="N582" i="4" s="1"/>
  <c r="L582" i="4"/>
  <c r="P582" i="4" s="1"/>
  <c r="K582" i="4"/>
  <c r="I582" i="4"/>
  <c r="J582" i="4" s="1"/>
  <c r="H582" i="4"/>
  <c r="Q581" i="4"/>
  <c r="R581" i="4" s="1"/>
  <c r="O581" i="4"/>
  <c r="M581" i="4"/>
  <c r="N581" i="4" s="1"/>
  <c r="L581" i="4"/>
  <c r="P581" i="4" s="1"/>
  <c r="K581" i="4"/>
  <c r="I581" i="4"/>
  <c r="J581" i="4" s="1"/>
  <c r="H581" i="4"/>
  <c r="Q580" i="4"/>
  <c r="R580" i="4" s="1"/>
  <c r="O580" i="4"/>
  <c r="M580" i="4"/>
  <c r="N580" i="4" s="1"/>
  <c r="L580" i="4"/>
  <c r="P580" i="4" s="1"/>
  <c r="K580" i="4"/>
  <c r="I580" i="4"/>
  <c r="J580" i="4" s="1"/>
  <c r="H580" i="4"/>
  <c r="Q579" i="4"/>
  <c r="R579" i="4" s="1"/>
  <c r="O579" i="4"/>
  <c r="M579" i="4"/>
  <c r="N579" i="4" s="1"/>
  <c r="L579" i="4"/>
  <c r="P579" i="4" s="1"/>
  <c r="K579" i="4"/>
  <c r="I579" i="4"/>
  <c r="J579" i="4" s="1"/>
  <c r="H579" i="4"/>
  <c r="Q578" i="4"/>
  <c r="R578" i="4" s="1"/>
  <c r="O578" i="4"/>
  <c r="M578" i="4"/>
  <c r="N578" i="4" s="1"/>
  <c r="L578" i="4"/>
  <c r="P578" i="4" s="1"/>
  <c r="K578" i="4"/>
  <c r="I578" i="4"/>
  <c r="J578" i="4" s="1"/>
  <c r="H578" i="4"/>
  <c r="Q577" i="4"/>
  <c r="R577" i="4" s="1"/>
  <c r="O577" i="4"/>
  <c r="M577" i="4"/>
  <c r="N577" i="4" s="1"/>
  <c r="L577" i="4"/>
  <c r="P577" i="4" s="1"/>
  <c r="K577" i="4"/>
  <c r="I577" i="4"/>
  <c r="J577" i="4" s="1"/>
  <c r="H577" i="4"/>
  <c r="Q576" i="4"/>
  <c r="R576" i="4" s="1"/>
  <c r="O576" i="4"/>
  <c r="M576" i="4"/>
  <c r="N576" i="4" s="1"/>
  <c r="L576" i="4"/>
  <c r="P576" i="4" s="1"/>
  <c r="K576" i="4"/>
  <c r="I576" i="4"/>
  <c r="J576" i="4" s="1"/>
  <c r="H576" i="4"/>
  <c r="Q575" i="4"/>
  <c r="R575" i="4" s="1"/>
  <c r="O575" i="4"/>
  <c r="M575" i="4"/>
  <c r="N575" i="4" s="1"/>
  <c r="L575" i="4"/>
  <c r="P575" i="4" s="1"/>
  <c r="K575" i="4"/>
  <c r="I575" i="4"/>
  <c r="J575" i="4" s="1"/>
  <c r="H575" i="4"/>
  <c r="Q574" i="4"/>
  <c r="R574" i="4" s="1"/>
  <c r="O574" i="4"/>
  <c r="M574" i="4"/>
  <c r="N574" i="4" s="1"/>
  <c r="L574" i="4"/>
  <c r="P574" i="4" s="1"/>
  <c r="K574" i="4"/>
  <c r="I574" i="4"/>
  <c r="J574" i="4" s="1"/>
  <c r="H574" i="4"/>
  <c r="Q573" i="4"/>
  <c r="R573" i="4" s="1"/>
  <c r="O573" i="4"/>
  <c r="M573" i="4"/>
  <c r="N573" i="4" s="1"/>
  <c r="L573" i="4"/>
  <c r="P573" i="4" s="1"/>
  <c r="K573" i="4"/>
  <c r="I573" i="4"/>
  <c r="J573" i="4" s="1"/>
  <c r="H573" i="4"/>
  <c r="Q572" i="4"/>
  <c r="R572" i="4" s="1"/>
  <c r="O572" i="4"/>
  <c r="M572" i="4"/>
  <c r="N572" i="4" s="1"/>
  <c r="L572" i="4"/>
  <c r="P572" i="4" s="1"/>
  <c r="K572" i="4"/>
  <c r="I572" i="4"/>
  <c r="J572" i="4" s="1"/>
  <c r="H572" i="4"/>
  <c r="Q571" i="4"/>
  <c r="R571" i="4" s="1"/>
  <c r="O571" i="4"/>
  <c r="M571" i="4"/>
  <c r="N571" i="4" s="1"/>
  <c r="L571" i="4"/>
  <c r="P571" i="4" s="1"/>
  <c r="K571" i="4"/>
  <c r="I571" i="4"/>
  <c r="J571" i="4" s="1"/>
  <c r="H571" i="4"/>
  <c r="Q570" i="4"/>
  <c r="R570" i="4" s="1"/>
  <c r="O570" i="4"/>
  <c r="M570" i="4"/>
  <c r="N570" i="4" s="1"/>
  <c r="L570" i="4"/>
  <c r="P570" i="4" s="1"/>
  <c r="K570" i="4"/>
  <c r="I570" i="4"/>
  <c r="J570" i="4" s="1"/>
  <c r="H570" i="4"/>
  <c r="Q569" i="4"/>
  <c r="R569" i="4" s="1"/>
  <c r="O569" i="4"/>
  <c r="M569" i="4"/>
  <c r="N569" i="4" s="1"/>
  <c r="L569" i="4"/>
  <c r="P569" i="4" s="1"/>
  <c r="K569" i="4"/>
  <c r="I569" i="4"/>
  <c r="J569" i="4" s="1"/>
  <c r="H569" i="4"/>
  <c r="Q568" i="4"/>
  <c r="R568" i="4" s="1"/>
  <c r="O568" i="4"/>
  <c r="M568" i="4"/>
  <c r="N568" i="4" s="1"/>
  <c r="L568" i="4"/>
  <c r="P568" i="4" s="1"/>
  <c r="K568" i="4"/>
  <c r="I568" i="4"/>
  <c r="J568" i="4" s="1"/>
  <c r="H568" i="4"/>
  <c r="Q567" i="4"/>
  <c r="R567" i="4" s="1"/>
  <c r="O567" i="4"/>
  <c r="M567" i="4"/>
  <c r="N567" i="4" s="1"/>
  <c r="L567" i="4"/>
  <c r="P567" i="4" s="1"/>
  <c r="K567" i="4"/>
  <c r="I567" i="4"/>
  <c r="J567" i="4" s="1"/>
  <c r="H567" i="4"/>
  <c r="Q566" i="4"/>
  <c r="R566" i="4" s="1"/>
  <c r="O566" i="4"/>
  <c r="M566" i="4"/>
  <c r="N566" i="4" s="1"/>
  <c r="L566" i="4"/>
  <c r="P566" i="4" s="1"/>
  <c r="K566" i="4"/>
  <c r="I566" i="4"/>
  <c r="J566" i="4" s="1"/>
  <c r="H566" i="4"/>
  <c r="Q565" i="4"/>
  <c r="R565" i="4" s="1"/>
  <c r="O565" i="4"/>
  <c r="M565" i="4"/>
  <c r="N565" i="4" s="1"/>
  <c r="L565" i="4"/>
  <c r="P565" i="4" s="1"/>
  <c r="K565" i="4"/>
  <c r="I565" i="4"/>
  <c r="J565" i="4" s="1"/>
  <c r="H565" i="4"/>
  <c r="Q564" i="4"/>
  <c r="R564" i="4" s="1"/>
  <c r="O564" i="4"/>
  <c r="M564" i="4"/>
  <c r="N564" i="4" s="1"/>
  <c r="L564" i="4"/>
  <c r="P564" i="4" s="1"/>
  <c r="K564" i="4"/>
  <c r="I564" i="4"/>
  <c r="J564" i="4" s="1"/>
  <c r="H564" i="4"/>
  <c r="Q563" i="4"/>
  <c r="R563" i="4" s="1"/>
  <c r="O563" i="4"/>
  <c r="M563" i="4"/>
  <c r="N563" i="4" s="1"/>
  <c r="L563" i="4"/>
  <c r="P563" i="4" s="1"/>
  <c r="K563" i="4"/>
  <c r="I563" i="4"/>
  <c r="J563" i="4" s="1"/>
  <c r="H563" i="4"/>
  <c r="Q562" i="4"/>
  <c r="R562" i="4" s="1"/>
  <c r="O562" i="4"/>
  <c r="M562" i="4"/>
  <c r="N562" i="4" s="1"/>
  <c r="L562" i="4"/>
  <c r="P562" i="4" s="1"/>
  <c r="K562" i="4"/>
  <c r="I562" i="4"/>
  <c r="J562" i="4" s="1"/>
  <c r="H562" i="4"/>
  <c r="Q561" i="4"/>
  <c r="R561" i="4" s="1"/>
  <c r="O561" i="4"/>
  <c r="M561" i="4"/>
  <c r="N561" i="4" s="1"/>
  <c r="L561" i="4"/>
  <c r="P561" i="4" s="1"/>
  <c r="K561" i="4"/>
  <c r="I561" i="4"/>
  <c r="J561" i="4" s="1"/>
  <c r="H561" i="4"/>
  <c r="Q560" i="4"/>
  <c r="R560" i="4" s="1"/>
  <c r="O560" i="4"/>
  <c r="M560" i="4"/>
  <c r="N560" i="4" s="1"/>
  <c r="L560" i="4"/>
  <c r="P560" i="4" s="1"/>
  <c r="K560" i="4"/>
  <c r="I560" i="4"/>
  <c r="J560" i="4" s="1"/>
  <c r="H560" i="4"/>
  <c r="Q559" i="4"/>
  <c r="R559" i="4" s="1"/>
  <c r="O559" i="4"/>
  <c r="M559" i="4"/>
  <c r="N559" i="4" s="1"/>
  <c r="L559" i="4"/>
  <c r="P559" i="4" s="1"/>
  <c r="K559" i="4"/>
  <c r="I559" i="4"/>
  <c r="J559" i="4" s="1"/>
  <c r="H559" i="4"/>
  <c r="Q558" i="4"/>
  <c r="R558" i="4" s="1"/>
  <c r="O558" i="4"/>
  <c r="M558" i="4"/>
  <c r="N558" i="4" s="1"/>
  <c r="L558" i="4"/>
  <c r="P558" i="4" s="1"/>
  <c r="K558" i="4"/>
  <c r="I558" i="4"/>
  <c r="J558" i="4" s="1"/>
  <c r="H558" i="4"/>
  <c r="Q557" i="4"/>
  <c r="R557" i="4" s="1"/>
  <c r="O557" i="4"/>
  <c r="M557" i="4"/>
  <c r="N557" i="4" s="1"/>
  <c r="L557" i="4"/>
  <c r="P557" i="4" s="1"/>
  <c r="K557" i="4"/>
  <c r="I557" i="4"/>
  <c r="J557" i="4" s="1"/>
  <c r="H557" i="4"/>
  <c r="Q556" i="4"/>
  <c r="R556" i="4" s="1"/>
  <c r="O556" i="4"/>
  <c r="M556" i="4"/>
  <c r="N556" i="4" s="1"/>
  <c r="L556" i="4"/>
  <c r="P556" i="4" s="1"/>
  <c r="K556" i="4"/>
  <c r="I556" i="4"/>
  <c r="J556" i="4" s="1"/>
  <c r="H556" i="4"/>
  <c r="Q555" i="4"/>
  <c r="R555" i="4" s="1"/>
  <c r="O555" i="4"/>
  <c r="M555" i="4"/>
  <c r="N555" i="4" s="1"/>
  <c r="L555" i="4"/>
  <c r="P555" i="4" s="1"/>
  <c r="K555" i="4"/>
  <c r="I555" i="4"/>
  <c r="J555" i="4" s="1"/>
  <c r="H555" i="4"/>
  <c r="Q554" i="4"/>
  <c r="R554" i="4" s="1"/>
  <c r="O554" i="4"/>
  <c r="M554" i="4"/>
  <c r="N554" i="4" s="1"/>
  <c r="L554" i="4"/>
  <c r="P554" i="4" s="1"/>
  <c r="K554" i="4"/>
  <c r="I554" i="4"/>
  <c r="J554" i="4" s="1"/>
  <c r="H554" i="4"/>
  <c r="Q553" i="4"/>
  <c r="R553" i="4" s="1"/>
  <c r="O553" i="4"/>
  <c r="M553" i="4"/>
  <c r="N553" i="4" s="1"/>
  <c r="L553" i="4"/>
  <c r="P553" i="4" s="1"/>
  <c r="K553" i="4"/>
  <c r="I553" i="4"/>
  <c r="J553" i="4" s="1"/>
  <c r="H553" i="4"/>
  <c r="Q552" i="4"/>
  <c r="R552" i="4" s="1"/>
  <c r="O552" i="4"/>
  <c r="M552" i="4"/>
  <c r="N552" i="4" s="1"/>
  <c r="L552" i="4"/>
  <c r="P552" i="4" s="1"/>
  <c r="K552" i="4"/>
  <c r="I552" i="4"/>
  <c r="J552" i="4" s="1"/>
  <c r="H552" i="4"/>
  <c r="Q551" i="4"/>
  <c r="R551" i="4" s="1"/>
  <c r="O551" i="4"/>
  <c r="M551" i="4"/>
  <c r="N551" i="4" s="1"/>
  <c r="L551" i="4"/>
  <c r="P551" i="4" s="1"/>
  <c r="K551" i="4"/>
  <c r="I551" i="4"/>
  <c r="J551" i="4" s="1"/>
  <c r="H551" i="4"/>
  <c r="Q550" i="4"/>
  <c r="R550" i="4" s="1"/>
  <c r="O550" i="4"/>
  <c r="M550" i="4"/>
  <c r="N550" i="4" s="1"/>
  <c r="L550" i="4"/>
  <c r="P550" i="4" s="1"/>
  <c r="K550" i="4"/>
  <c r="I550" i="4"/>
  <c r="J550" i="4" s="1"/>
  <c r="H550" i="4"/>
  <c r="Q549" i="4"/>
  <c r="R549" i="4" s="1"/>
  <c r="O549" i="4"/>
  <c r="M549" i="4"/>
  <c r="N549" i="4" s="1"/>
  <c r="L549" i="4"/>
  <c r="P549" i="4" s="1"/>
  <c r="K549" i="4"/>
  <c r="I549" i="4"/>
  <c r="J549" i="4" s="1"/>
  <c r="H549" i="4"/>
  <c r="Q548" i="4"/>
  <c r="R548" i="4" s="1"/>
  <c r="O548" i="4"/>
  <c r="M548" i="4"/>
  <c r="N548" i="4" s="1"/>
  <c r="L548" i="4"/>
  <c r="P548" i="4" s="1"/>
  <c r="K548" i="4"/>
  <c r="I548" i="4"/>
  <c r="J548" i="4" s="1"/>
  <c r="H548" i="4"/>
  <c r="Q547" i="4"/>
  <c r="R547" i="4" s="1"/>
  <c r="O547" i="4"/>
  <c r="M547" i="4"/>
  <c r="N547" i="4" s="1"/>
  <c r="L547" i="4"/>
  <c r="P547" i="4" s="1"/>
  <c r="K547" i="4"/>
  <c r="I547" i="4"/>
  <c r="J547" i="4" s="1"/>
  <c r="H547" i="4"/>
  <c r="Q546" i="4"/>
  <c r="R546" i="4" s="1"/>
  <c r="O546" i="4"/>
  <c r="M546" i="4"/>
  <c r="N546" i="4" s="1"/>
  <c r="L546" i="4"/>
  <c r="P546" i="4" s="1"/>
  <c r="K546" i="4"/>
  <c r="I546" i="4"/>
  <c r="J546" i="4" s="1"/>
  <c r="H546" i="4"/>
  <c r="Q545" i="4"/>
  <c r="R545" i="4" s="1"/>
  <c r="O545" i="4"/>
  <c r="M545" i="4"/>
  <c r="N545" i="4" s="1"/>
  <c r="L545" i="4"/>
  <c r="P545" i="4" s="1"/>
  <c r="K545" i="4"/>
  <c r="I545" i="4"/>
  <c r="J545" i="4" s="1"/>
  <c r="H545" i="4"/>
  <c r="Q544" i="4"/>
  <c r="R544" i="4" s="1"/>
  <c r="O544" i="4"/>
  <c r="M544" i="4"/>
  <c r="N544" i="4" s="1"/>
  <c r="L544" i="4"/>
  <c r="P544" i="4" s="1"/>
  <c r="K544" i="4"/>
  <c r="I544" i="4"/>
  <c r="J544" i="4" s="1"/>
  <c r="H544" i="4"/>
  <c r="Q543" i="4"/>
  <c r="R543" i="4" s="1"/>
  <c r="O543" i="4"/>
  <c r="M543" i="4"/>
  <c r="N543" i="4" s="1"/>
  <c r="L543" i="4"/>
  <c r="P543" i="4" s="1"/>
  <c r="K543" i="4"/>
  <c r="I543" i="4"/>
  <c r="J543" i="4" s="1"/>
  <c r="H543" i="4"/>
  <c r="Q542" i="4"/>
  <c r="R542" i="4" s="1"/>
  <c r="O542" i="4"/>
  <c r="M542" i="4"/>
  <c r="N542" i="4" s="1"/>
  <c r="L542" i="4"/>
  <c r="P542" i="4" s="1"/>
  <c r="K542" i="4"/>
  <c r="I542" i="4"/>
  <c r="J542" i="4" s="1"/>
  <c r="H542" i="4"/>
  <c r="Q541" i="4"/>
  <c r="R541" i="4" s="1"/>
  <c r="O541" i="4"/>
  <c r="M541" i="4"/>
  <c r="N541" i="4" s="1"/>
  <c r="L541" i="4"/>
  <c r="P541" i="4" s="1"/>
  <c r="K541" i="4"/>
  <c r="I541" i="4"/>
  <c r="J541" i="4" s="1"/>
  <c r="H541" i="4"/>
  <c r="Q540" i="4"/>
  <c r="R540" i="4" s="1"/>
  <c r="O540" i="4"/>
  <c r="M540" i="4"/>
  <c r="N540" i="4" s="1"/>
  <c r="L540" i="4"/>
  <c r="P540" i="4" s="1"/>
  <c r="K540" i="4"/>
  <c r="I540" i="4"/>
  <c r="J540" i="4" s="1"/>
  <c r="H540" i="4"/>
  <c r="Q539" i="4"/>
  <c r="R539" i="4" s="1"/>
  <c r="O539" i="4"/>
  <c r="M539" i="4"/>
  <c r="N539" i="4" s="1"/>
  <c r="L539" i="4"/>
  <c r="P539" i="4" s="1"/>
  <c r="K539" i="4"/>
  <c r="I539" i="4"/>
  <c r="J539" i="4" s="1"/>
  <c r="H539" i="4"/>
  <c r="Q538" i="4"/>
  <c r="R538" i="4" s="1"/>
  <c r="O538" i="4"/>
  <c r="M538" i="4"/>
  <c r="N538" i="4" s="1"/>
  <c r="L538" i="4"/>
  <c r="P538" i="4" s="1"/>
  <c r="K538" i="4"/>
  <c r="I538" i="4"/>
  <c r="J538" i="4" s="1"/>
  <c r="H538" i="4"/>
  <c r="Q537" i="4"/>
  <c r="R537" i="4" s="1"/>
  <c r="O537" i="4"/>
  <c r="M537" i="4"/>
  <c r="N537" i="4" s="1"/>
  <c r="L537" i="4"/>
  <c r="P537" i="4" s="1"/>
  <c r="K537" i="4"/>
  <c r="I537" i="4"/>
  <c r="J537" i="4" s="1"/>
  <c r="H537" i="4"/>
  <c r="Q536" i="4"/>
  <c r="R536" i="4" s="1"/>
  <c r="O536" i="4"/>
  <c r="M536" i="4"/>
  <c r="N536" i="4" s="1"/>
  <c r="L536" i="4"/>
  <c r="P536" i="4" s="1"/>
  <c r="K536" i="4"/>
  <c r="I536" i="4"/>
  <c r="J536" i="4" s="1"/>
  <c r="H536" i="4"/>
  <c r="Q535" i="4"/>
  <c r="R535" i="4" s="1"/>
  <c r="O535" i="4"/>
  <c r="M535" i="4"/>
  <c r="N535" i="4" s="1"/>
  <c r="L535" i="4"/>
  <c r="P535" i="4" s="1"/>
  <c r="K535" i="4"/>
  <c r="I535" i="4"/>
  <c r="J535" i="4" s="1"/>
  <c r="H535" i="4"/>
  <c r="Q534" i="4"/>
  <c r="R534" i="4" s="1"/>
  <c r="O534" i="4"/>
  <c r="M534" i="4"/>
  <c r="N534" i="4" s="1"/>
  <c r="L534" i="4"/>
  <c r="P534" i="4" s="1"/>
  <c r="K534" i="4"/>
  <c r="I534" i="4"/>
  <c r="J534" i="4" s="1"/>
  <c r="H534" i="4"/>
  <c r="Q533" i="4"/>
  <c r="R533" i="4" s="1"/>
  <c r="O533" i="4"/>
  <c r="M533" i="4"/>
  <c r="N533" i="4" s="1"/>
  <c r="L533" i="4"/>
  <c r="P533" i="4" s="1"/>
  <c r="K533" i="4"/>
  <c r="I533" i="4"/>
  <c r="J533" i="4" s="1"/>
  <c r="H533" i="4"/>
  <c r="Q532" i="4"/>
  <c r="R532" i="4" s="1"/>
  <c r="O532" i="4"/>
  <c r="M532" i="4"/>
  <c r="N532" i="4" s="1"/>
  <c r="L532" i="4"/>
  <c r="P532" i="4" s="1"/>
  <c r="K532" i="4"/>
  <c r="I532" i="4"/>
  <c r="J532" i="4" s="1"/>
  <c r="H532" i="4"/>
  <c r="Q531" i="4"/>
  <c r="R531" i="4" s="1"/>
  <c r="O531" i="4"/>
  <c r="M531" i="4"/>
  <c r="N531" i="4" s="1"/>
  <c r="L531" i="4"/>
  <c r="P531" i="4" s="1"/>
  <c r="K531" i="4"/>
  <c r="I531" i="4"/>
  <c r="J531" i="4" s="1"/>
  <c r="H531" i="4"/>
  <c r="Q530" i="4"/>
  <c r="R530" i="4" s="1"/>
  <c r="O530" i="4"/>
  <c r="M530" i="4"/>
  <c r="N530" i="4" s="1"/>
  <c r="L530" i="4"/>
  <c r="P530" i="4" s="1"/>
  <c r="K530" i="4"/>
  <c r="I530" i="4"/>
  <c r="J530" i="4" s="1"/>
  <c r="H530" i="4"/>
  <c r="Q529" i="4"/>
  <c r="R529" i="4" s="1"/>
  <c r="O529" i="4"/>
  <c r="M529" i="4"/>
  <c r="N529" i="4" s="1"/>
  <c r="L529" i="4"/>
  <c r="P529" i="4" s="1"/>
  <c r="K529" i="4"/>
  <c r="I529" i="4"/>
  <c r="J529" i="4" s="1"/>
  <c r="H529" i="4"/>
  <c r="Q528" i="4"/>
  <c r="R528" i="4" s="1"/>
  <c r="O528" i="4"/>
  <c r="M528" i="4"/>
  <c r="N528" i="4" s="1"/>
  <c r="L528" i="4"/>
  <c r="P528" i="4" s="1"/>
  <c r="K528" i="4"/>
  <c r="I528" i="4"/>
  <c r="J528" i="4" s="1"/>
  <c r="H528" i="4"/>
  <c r="Q527" i="4"/>
  <c r="R527" i="4" s="1"/>
  <c r="O527" i="4"/>
  <c r="M527" i="4"/>
  <c r="N527" i="4" s="1"/>
  <c r="L527" i="4"/>
  <c r="P527" i="4" s="1"/>
  <c r="K527" i="4"/>
  <c r="I527" i="4"/>
  <c r="J527" i="4" s="1"/>
  <c r="H527" i="4"/>
  <c r="Q526" i="4"/>
  <c r="R526" i="4" s="1"/>
  <c r="O526" i="4"/>
  <c r="M526" i="4"/>
  <c r="N526" i="4" s="1"/>
  <c r="L526" i="4"/>
  <c r="P526" i="4" s="1"/>
  <c r="K526" i="4"/>
  <c r="I526" i="4"/>
  <c r="J526" i="4" s="1"/>
  <c r="H526" i="4"/>
  <c r="Q525" i="4"/>
  <c r="R525" i="4" s="1"/>
  <c r="O525" i="4"/>
  <c r="M525" i="4"/>
  <c r="N525" i="4" s="1"/>
  <c r="L525" i="4"/>
  <c r="P525" i="4" s="1"/>
  <c r="K525" i="4"/>
  <c r="I525" i="4"/>
  <c r="J525" i="4" s="1"/>
  <c r="H525" i="4"/>
  <c r="Q524" i="4"/>
  <c r="R524" i="4" s="1"/>
  <c r="O524" i="4"/>
  <c r="M524" i="4"/>
  <c r="N524" i="4" s="1"/>
  <c r="L524" i="4"/>
  <c r="P524" i="4" s="1"/>
  <c r="K524" i="4"/>
  <c r="I524" i="4"/>
  <c r="J524" i="4" s="1"/>
  <c r="H524" i="4"/>
  <c r="Q523" i="4"/>
  <c r="R523" i="4" s="1"/>
  <c r="O523" i="4"/>
  <c r="M523" i="4"/>
  <c r="N523" i="4" s="1"/>
  <c r="L523" i="4"/>
  <c r="P523" i="4" s="1"/>
  <c r="K523" i="4"/>
  <c r="I523" i="4"/>
  <c r="J523" i="4" s="1"/>
  <c r="H523" i="4"/>
  <c r="Q522" i="4"/>
  <c r="R522" i="4" s="1"/>
  <c r="O522" i="4"/>
  <c r="M522" i="4"/>
  <c r="N522" i="4" s="1"/>
  <c r="L522" i="4"/>
  <c r="P522" i="4" s="1"/>
  <c r="K522" i="4"/>
  <c r="I522" i="4"/>
  <c r="J522" i="4" s="1"/>
  <c r="H522" i="4"/>
  <c r="Q521" i="4"/>
  <c r="R521" i="4" s="1"/>
  <c r="O521" i="4"/>
  <c r="M521" i="4"/>
  <c r="N521" i="4" s="1"/>
  <c r="L521" i="4"/>
  <c r="P521" i="4" s="1"/>
  <c r="K521" i="4"/>
  <c r="I521" i="4"/>
  <c r="J521" i="4" s="1"/>
  <c r="H521" i="4"/>
  <c r="Q520" i="4"/>
  <c r="R520" i="4" s="1"/>
  <c r="O520" i="4"/>
  <c r="M520" i="4"/>
  <c r="N520" i="4" s="1"/>
  <c r="L520" i="4"/>
  <c r="P520" i="4" s="1"/>
  <c r="K520" i="4"/>
  <c r="I520" i="4"/>
  <c r="J520" i="4" s="1"/>
  <c r="H520" i="4"/>
  <c r="Q519" i="4"/>
  <c r="R519" i="4" s="1"/>
  <c r="O519" i="4"/>
  <c r="M519" i="4"/>
  <c r="N519" i="4" s="1"/>
  <c r="L519" i="4"/>
  <c r="P519" i="4" s="1"/>
  <c r="K519" i="4"/>
  <c r="I519" i="4"/>
  <c r="J519" i="4" s="1"/>
  <c r="H519" i="4"/>
  <c r="Q518" i="4"/>
  <c r="R518" i="4" s="1"/>
  <c r="O518" i="4"/>
  <c r="M518" i="4"/>
  <c r="N518" i="4" s="1"/>
  <c r="L518" i="4"/>
  <c r="P518" i="4" s="1"/>
  <c r="K518" i="4"/>
  <c r="I518" i="4"/>
  <c r="J518" i="4" s="1"/>
  <c r="H518" i="4"/>
  <c r="Q517" i="4"/>
  <c r="R517" i="4" s="1"/>
  <c r="O517" i="4"/>
  <c r="M517" i="4"/>
  <c r="N517" i="4" s="1"/>
  <c r="L517" i="4"/>
  <c r="P517" i="4" s="1"/>
  <c r="K517" i="4"/>
  <c r="I517" i="4"/>
  <c r="J517" i="4" s="1"/>
  <c r="H517" i="4"/>
  <c r="Q516" i="4"/>
  <c r="R516" i="4" s="1"/>
  <c r="O516" i="4"/>
  <c r="M516" i="4"/>
  <c r="N516" i="4" s="1"/>
  <c r="L516" i="4"/>
  <c r="P516" i="4" s="1"/>
  <c r="K516" i="4"/>
  <c r="I516" i="4"/>
  <c r="J516" i="4" s="1"/>
  <c r="H516" i="4"/>
  <c r="Q515" i="4"/>
  <c r="R515" i="4" s="1"/>
  <c r="O515" i="4"/>
  <c r="M515" i="4"/>
  <c r="N515" i="4" s="1"/>
  <c r="L515" i="4"/>
  <c r="P515" i="4" s="1"/>
  <c r="K515" i="4"/>
  <c r="I515" i="4"/>
  <c r="J515" i="4" s="1"/>
  <c r="H515" i="4"/>
  <c r="Q514" i="4"/>
  <c r="R514" i="4" s="1"/>
  <c r="O514" i="4"/>
  <c r="M514" i="4"/>
  <c r="N514" i="4" s="1"/>
  <c r="L514" i="4"/>
  <c r="P514" i="4" s="1"/>
  <c r="K514" i="4"/>
  <c r="I514" i="4"/>
  <c r="J514" i="4" s="1"/>
  <c r="H514" i="4"/>
  <c r="Q513" i="4"/>
  <c r="R513" i="4" s="1"/>
  <c r="O513" i="4"/>
  <c r="M513" i="4"/>
  <c r="N513" i="4" s="1"/>
  <c r="L513" i="4"/>
  <c r="P513" i="4" s="1"/>
  <c r="K513" i="4"/>
  <c r="I513" i="4"/>
  <c r="J513" i="4" s="1"/>
  <c r="H513" i="4"/>
  <c r="Q512" i="4"/>
  <c r="R512" i="4" s="1"/>
  <c r="O512" i="4"/>
  <c r="M512" i="4"/>
  <c r="N512" i="4" s="1"/>
  <c r="L512" i="4"/>
  <c r="P512" i="4" s="1"/>
  <c r="K512" i="4"/>
  <c r="I512" i="4"/>
  <c r="J512" i="4" s="1"/>
  <c r="H512" i="4"/>
  <c r="Q511" i="4"/>
  <c r="R511" i="4" s="1"/>
  <c r="O511" i="4"/>
  <c r="M511" i="4"/>
  <c r="N511" i="4" s="1"/>
  <c r="L511" i="4"/>
  <c r="P511" i="4" s="1"/>
  <c r="K511" i="4"/>
  <c r="I511" i="4"/>
  <c r="J511" i="4" s="1"/>
  <c r="H511" i="4"/>
  <c r="Q510" i="4"/>
  <c r="R510" i="4" s="1"/>
  <c r="O510" i="4"/>
  <c r="M510" i="4"/>
  <c r="N510" i="4" s="1"/>
  <c r="L510" i="4"/>
  <c r="P510" i="4" s="1"/>
  <c r="K510" i="4"/>
  <c r="I510" i="4"/>
  <c r="J510" i="4" s="1"/>
  <c r="H510" i="4"/>
  <c r="Q509" i="4"/>
  <c r="R509" i="4" s="1"/>
  <c r="O509" i="4"/>
  <c r="M509" i="4"/>
  <c r="N509" i="4" s="1"/>
  <c r="L509" i="4"/>
  <c r="P509" i="4" s="1"/>
  <c r="K509" i="4"/>
  <c r="I509" i="4"/>
  <c r="J509" i="4" s="1"/>
  <c r="H509" i="4"/>
  <c r="Q508" i="4"/>
  <c r="R508" i="4" s="1"/>
  <c r="O508" i="4"/>
  <c r="M508" i="4"/>
  <c r="N508" i="4" s="1"/>
  <c r="L508" i="4"/>
  <c r="P508" i="4" s="1"/>
  <c r="K508" i="4"/>
  <c r="I508" i="4"/>
  <c r="J508" i="4" s="1"/>
  <c r="H508" i="4"/>
  <c r="Q507" i="4"/>
  <c r="R507" i="4" s="1"/>
  <c r="O507" i="4"/>
  <c r="M507" i="4"/>
  <c r="N507" i="4" s="1"/>
  <c r="L507" i="4"/>
  <c r="P507" i="4" s="1"/>
  <c r="K507" i="4"/>
  <c r="I507" i="4"/>
  <c r="J507" i="4" s="1"/>
  <c r="H507" i="4"/>
  <c r="Q506" i="4"/>
  <c r="R506" i="4" s="1"/>
  <c r="O506" i="4"/>
  <c r="M506" i="4"/>
  <c r="N506" i="4" s="1"/>
  <c r="L506" i="4"/>
  <c r="P506" i="4" s="1"/>
  <c r="K506" i="4"/>
  <c r="I506" i="4"/>
  <c r="J506" i="4" s="1"/>
  <c r="H506" i="4"/>
  <c r="Q505" i="4"/>
  <c r="R505" i="4" s="1"/>
  <c r="O505" i="4"/>
  <c r="M505" i="4"/>
  <c r="N505" i="4" s="1"/>
  <c r="L505" i="4"/>
  <c r="P505" i="4" s="1"/>
  <c r="K505" i="4"/>
  <c r="I505" i="4"/>
  <c r="J505" i="4" s="1"/>
  <c r="H505" i="4"/>
  <c r="Q504" i="4"/>
  <c r="R504" i="4" s="1"/>
  <c r="O504" i="4"/>
  <c r="M504" i="4"/>
  <c r="N504" i="4" s="1"/>
  <c r="L504" i="4"/>
  <c r="P504" i="4" s="1"/>
  <c r="K504" i="4"/>
  <c r="I504" i="4"/>
  <c r="J504" i="4" s="1"/>
  <c r="H504" i="4"/>
  <c r="Q503" i="4"/>
  <c r="R503" i="4" s="1"/>
  <c r="O503" i="4"/>
  <c r="M503" i="4"/>
  <c r="N503" i="4" s="1"/>
  <c r="L503" i="4"/>
  <c r="P503" i="4" s="1"/>
  <c r="K503" i="4"/>
  <c r="I503" i="4"/>
  <c r="J503" i="4" s="1"/>
  <c r="H503" i="4"/>
  <c r="Q502" i="4"/>
  <c r="R502" i="4" s="1"/>
  <c r="O502" i="4"/>
  <c r="M502" i="4"/>
  <c r="N502" i="4" s="1"/>
  <c r="L502" i="4"/>
  <c r="P502" i="4" s="1"/>
  <c r="K502" i="4"/>
  <c r="I502" i="4"/>
  <c r="J502" i="4" s="1"/>
  <c r="H502" i="4"/>
  <c r="Q501" i="4"/>
  <c r="R501" i="4" s="1"/>
  <c r="O501" i="4"/>
  <c r="M501" i="4"/>
  <c r="N501" i="4" s="1"/>
  <c r="L501" i="4"/>
  <c r="P501" i="4" s="1"/>
  <c r="K501" i="4"/>
  <c r="I501" i="4"/>
  <c r="J501" i="4" s="1"/>
  <c r="H501" i="4"/>
  <c r="Q500" i="4"/>
  <c r="R500" i="4" s="1"/>
  <c r="O500" i="4"/>
  <c r="M500" i="4"/>
  <c r="N500" i="4" s="1"/>
  <c r="L500" i="4"/>
  <c r="P500" i="4" s="1"/>
  <c r="K500" i="4"/>
  <c r="I500" i="4"/>
  <c r="J500" i="4" s="1"/>
  <c r="H500" i="4"/>
  <c r="Q499" i="4"/>
  <c r="R499" i="4" s="1"/>
  <c r="O499" i="4"/>
  <c r="M499" i="4"/>
  <c r="N499" i="4" s="1"/>
  <c r="L499" i="4"/>
  <c r="P499" i="4" s="1"/>
  <c r="K499" i="4"/>
  <c r="I499" i="4"/>
  <c r="J499" i="4" s="1"/>
  <c r="H499" i="4"/>
  <c r="Q498" i="4"/>
  <c r="R498" i="4" s="1"/>
  <c r="O498" i="4"/>
  <c r="M498" i="4"/>
  <c r="N498" i="4" s="1"/>
  <c r="L498" i="4"/>
  <c r="P498" i="4" s="1"/>
  <c r="K498" i="4"/>
  <c r="I498" i="4"/>
  <c r="J498" i="4" s="1"/>
  <c r="H498" i="4"/>
  <c r="Q497" i="4"/>
  <c r="R497" i="4" s="1"/>
  <c r="O497" i="4"/>
  <c r="M497" i="4"/>
  <c r="N497" i="4" s="1"/>
  <c r="L497" i="4"/>
  <c r="P497" i="4" s="1"/>
  <c r="K497" i="4"/>
  <c r="I497" i="4"/>
  <c r="J497" i="4" s="1"/>
  <c r="H497" i="4"/>
  <c r="Q496" i="4"/>
  <c r="R496" i="4" s="1"/>
  <c r="O496" i="4"/>
  <c r="M496" i="4"/>
  <c r="N496" i="4" s="1"/>
  <c r="L496" i="4"/>
  <c r="P496" i="4" s="1"/>
  <c r="K496" i="4"/>
  <c r="I496" i="4"/>
  <c r="J496" i="4" s="1"/>
  <c r="H496" i="4"/>
  <c r="Q495" i="4"/>
  <c r="R495" i="4" s="1"/>
  <c r="O495" i="4"/>
  <c r="M495" i="4"/>
  <c r="N495" i="4" s="1"/>
  <c r="L495" i="4"/>
  <c r="P495" i="4" s="1"/>
  <c r="K495" i="4"/>
  <c r="I495" i="4"/>
  <c r="J495" i="4" s="1"/>
  <c r="H495" i="4"/>
  <c r="Q494" i="4"/>
  <c r="R494" i="4" s="1"/>
  <c r="O494" i="4"/>
  <c r="M494" i="4"/>
  <c r="N494" i="4" s="1"/>
  <c r="L494" i="4"/>
  <c r="P494" i="4" s="1"/>
  <c r="K494" i="4"/>
  <c r="I494" i="4"/>
  <c r="J494" i="4" s="1"/>
  <c r="H494" i="4"/>
  <c r="Q493" i="4"/>
  <c r="R493" i="4" s="1"/>
  <c r="O493" i="4"/>
  <c r="M493" i="4"/>
  <c r="N493" i="4" s="1"/>
  <c r="L493" i="4"/>
  <c r="P493" i="4" s="1"/>
  <c r="K493" i="4"/>
  <c r="I493" i="4"/>
  <c r="J493" i="4" s="1"/>
  <c r="H493" i="4"/>
  <c r="Q492" i="4"/>
  <c r="R492" i="4" s="1"/>
  <c r="O492" i="4"/>
  <c r="M492" i="4"/>
  <c r="N492" i="4" s="1"/>
  <c r="L492" i="4"/>
  <c r="P492" i="4" s="1"/>
  <c r="K492" i="4"/>
  <c r="I492" i="4"/>
  <c r="J492" i="4" s="1"/>
  <c r="H492" i="4"/>
  <c r="Q491" i="4"/>
  <c r="R491" i="4" s="1"/>
  <c r="O491" i="4"/>
  <c r="M491" i="4"/>
  <c r="N491" i="4" s="1"/>
  <c r="L491" i="4"/>
  <c r="P491" i="4" s="1"/>
  <c r="K491" i="4"/>
  <c r="I491" i="4"/>
  <c r="J491" i="4" s="1"/>
  <c r="H491" i="4"/>
  <c r="Q490" i="4"/>
  <c r="R490" i="4" s="1"/>
  <c r="O490" i="4"/>
  <c r="M490" i="4"/>
  <c r="N490" i="4" s="1"/>
  <c r="L490" i="4"/>
  <c r="P490" i="4" s="1"/>
  <c r="K490" i="4"/>
  <c r="I490" i="4"/>
  <c r="J490" i="4" s="1"/>
  <c r="H490" i="4"/>
  <c r="Q489" i="4"/>
  <c r="R489" i="4" s="1"/>
  <c r="O489" i="4"/>
  <c r="M489" i="4"/>
  <c r="N489" i="4" s="1"/>
  <c r="L489" i="4"/>
  <c r="P489" i="4" s="1"/>
  <c r="K489" i="4"/>
  <c r="I489" i="4"/>
  <c r="J489" i="4" s="1"/>
  <c r="H489" i="4"/>
  <c r="Q488" i="4"/>
  <c r="R488" i="4" s="1"/>
  <c r="O488" i="4"/>
  <c r="M488" i="4"/>
  <c r="N488" i="4" s="1"/>
  <c r="L488" i="4"/>
  <c r="P488" i="4" s="1"/>
  <c r="K488" i="4"/>
  <c r="I488" i="4"/>
  <c r="J488" i="4" s="1"/>
  <c r="H488" i="4"/>
  <c r="Q487" i="4"/>
  <c r="R487" i="4" s="1"/>
  <c r="O487" i="4"/>
  <c r="M487" i="4"/>
  <c r="N487" i="4" s="1"/>
  <c r="L487" i="4"/>
  <c r="P487" i="4" s="1"/>
  <c r="K487" i="4"/>
  <c r="I487" i="4"/>
  <c r="J487" i="4" s="1"/>
  <c r="H487" i="4"/>
  <c r="Q486" i="4"/>
  <c r="R486" i="4" s="1"/>
  <c r="O486" i="4"/>
  <c r="M486" i="4"/>
  <c r="N486" i="4" s="1"/>
  <c r="L486" i="4"/>
  <c r="P486" i="4" s="1"/>
  <c r="K486" i="4"/>
  <c r="I486" i="4"/>
  <c r="J486" i="4" s="1"/>
  <c r="H486" i="4"/>
  <c r="Q485" i="4"/>
  <c r="R485" i="4" s="1"/>
  <c r="O485" i="4"/>
  <c r="M485" i="4"/>
  <c r="N485" i="4" s="1"/>
  <c r="L485" i="4"/>
  <c r="P485" i="4" s="1"/>
  <c r="K485" i="4"/>
  <c r="I485" i="4"/>
  <c r="J485" i="4" s="1"/>
  <c r="H485" i="4"/>
  <c r="Q484" i="4"/>
  <c r="R484" i="4" s="1"/>
  <c r="O484" i="4"/>
  <c r="M484" i="4"/>
  <c r="N484" i="4" s="1"/>
  <c r="L484" i="4"/>
  <c r="P484" i="4" s="1"/>
  <c r="K484" i="4"/>
  <c r="I484" i="4"/>
  <c r="J484" i="4" s="1"/>
  <c r="H484" i="4"/>
  <c r="Q483" i="4"/>
  <c r="R483" i="4" s="1"/>
  <c r="O483" i="4"/>
  <c r="M483" i="4"/>
  <c r="N483" i="4" s="1"/>
  <c r="L483" i="4"/>
  <c r="P483" i="4" s="1"/>
  <c r="K483" i="4"/>
  <c r="I483" i="4"/>
  <c r="J483" i="4" s="1"/>
  <c r="H483" i="4"/>
  <c r="Q482" i="4"/>
  <c r="R482" i="4" s="1"/>
  <c r="O482" i="4"/>
  <c r="M482" i="4"/>
  <c r="N482" i="4" s="1"/>
  <c r="L482" i="4"/>
  <c r="P482" i="4" s="1"/>
  <c r="K482" i="4"/>
  <c r="I482" i="4"/>
  <c r="J482" i="4" s="1"/>
  <c r="H482" i="4"/>
  <c r="Q481" i="4"/>
  <c r="R481" i="4" s="1"/>
  <c r="O481" i="4"/>
  <c r="M481" i="4"/>
  <c r="N481" i="4" s="1"/>
  <c r="L481" i="4"/>
  <c r="P481" i="4" s="1"/>
  <c r="K481" i="4"/>
  <c r="I481" i="4"/>
  <c r="J481" i="4" s="1"/>
  <c r="H481" i="4"/>
  <c r="Q480" i="4"/>
  <c r="R480" i="4" s="1"/>
  <c r="O480" i="4"/>
  <c r="M480" i="4"/>
  <c r="N480" i="4" s="1"/>
  <c r="L480" i="4"/>
  <c r="P480" i="4" s="1"/>
  <c r="K480" i="4"/>
  <c r="I480" i="4"/>
  <c r="J480" i="4" s="1"/>
  <c r="H480" i="4"/>
  <c r="Q479" i="4"/>
  <c r="R479" i="4" s="1"/>
  <c r="O479" i="4"/>
  <c r="M479" i="4"/>
  <c r="N479" i="4" s="1"/>
  <c r="L479" i="4"/>
  <c r="P479" i="4" s="1"/>
  <c r="K479" i="4"/>
  <c r="I479" i="4"/>
  <c r="J479" i="4" s="1"/>
  <c r="H479" i="4"/>
  <c r="Q478" i="4"/>
  <c r="R478" i="4" s="1"/>
  <c r="O478" i="4"/>
  <c r="M478" i="4"/>
  <c r="N478" i="4" s="1"/>
  <c r="L478" i="4"/>
  <c r="P478" i="4" s="1"/>
  <c r="K478" i="4"/>
  <c r="I478" i="4"/>
  <c r="J478" i="4" s="1"/>
  <c r="H478" i="4"/>
  <c r="Q477" i="4"/>
  <c r="R477" i="4" s="1"/>
  <c r="O477" i="4"/>
  <c r="M477" i="4"/>
  <c r="N477" i="4" s="1"/>
  <c r="L477" i="4"/>
  <c r="P477" i="4" s="1"/>
  <c r="K477" i="4"/>
  <c r="I477" i="4"/>
  <c r="J477" i="4" s="1"/>
  <c r="H477" i="4"/>
  <c r="Q476" i="4"/>
  <c r="R476" i="4" s="1"/>
  <c r="O476" i="4"/>
  <c r="M476" i="4"/>
  <c r="N476" i="4" s="1"/>
  <c r="L476" i="4"/>
  <c r="P476" i="4" s="1"/>
  <c r="K476" i="4"/>
  <c r="I476" i="4"/>
  <c r="J476" i="4" s="1"/>
  <c r="H476" i="4"/>
  <c r="Q475" i="4"/>
  <c r="R475" i="4" s="1"/>
  <c r="O475" i="4"/>
  <c r="M475" i="4"/>
  <c r="N475" i="4" s="1"/>
  <c r="L475" i="4"/>
  <c r="P475" i="4" s="1"/>
  <c r="K475" i="4"/>
  <c r="I475" i="4"/>
  <c r="J475" i="4" s="1"/>
  <c r="H475" i="4"/>
  <c r="Q474" i="4"/>
  <c r="R474" i="4" s="1"/>
  <c r="O474" i="4"/>
  <c r="M474" i="4"/>
  <c r="N474" i="4" s="1"/>
  <c r="L474" i="4"/>
  <c r="P474" i="4" s="1"/>
  <c r="K474" i="4"/>
  <c r="I474" i="4"/>
  <c r="J474" i="4" s="1"/>
  <c r="H474" i="4"/>
  <c r="Q473" i="4"/>
  <c r="R473" i="4" s="1"/>
  <c r="O473" i="4"/>
  <c r="M473" i="4"/>
  <c r="N473" i="4" s="1"/>
  <c r="L473" i="4"/>
  <c r="P473" i="4" s="1"/>
  <c r="K473" i="4"/>
  <c r="I473" i="4"/>
  <c r="J473" i="4" s="1"/>
  <c r="H473" i="4"/>
  <c r="Q472" i="4"/>
  <c r="R472" i="4" s="1"/>
  <c r="O472" i="4"/>
  <c r="M472" i="4"/>
  <c r="N472" i="4" s="1"/>
  <c r="L472" i="4"/>
  <c r="P472" i="4" s="1"/>
  <c r="K472" i="4"/>
  <c r="I472" i="4"/>
  <c r="J472" i="4" s="1"/>
  <c r="H472" i="4"/>
  <c r="Q471" i="4"/>
  <c r="R471" i="4" s="1"/>
  <c r="O471" i="4"/>
  <c r="M471" i="4"/>
  <c r="N471" i="4" s="1"/>
  <c r="L471" i="4"/>
  <c r="P471" i="4" s="1"/>
  <c r="K471" i="4"/>
  <c r="I471" i="4"/>
  <c r="J471" i="4" s="1"/>
  <c r="H471" i="4"/>
  <c r="Q470" i="4"/>
  <c r="R470" i="4" s="1"/>
  <c r="O470" i="4"/>
  <c r="M470" i="4"/>
  <c r="N470" i="4" s="1"/>
  <c r="L470" i="4"/>
  <c r="P470" i="4" s="1"/>
  <c r="K470" i="4"/>
  <c r="I470" i="4"/>
  <c r="J470" i="4" s="1"/>
  <c r="H470" i="4"/>
  <c r="Q469" i="4"/>
  <c r="R469" i="4" s="1"/>
  <c r="O469" i="4"/>
  <c r="M469" i="4"/>
  <c r="N469" i="4" s="1"/>
  <c r="L469" i="4"/>
  <c r="P469" i="4" s="1"/>
  <c r="K469" i="4"/>
  <c r="I469" i="4"/>
  <c r="J469" i="4" s="1"/>
  <c r="H469" i="4"/>
  <c r="Q468" i="4"/>
  <c r="R468" i="4" s="1"/>
  <c r="O468" i="4"/>
  <c r="M468" i="4"/>
  <c r="N468" i="4" s="1"/>
  <c r="L468" i="4"/>
  <c r="P468" i="4" s="1"/>
  <c r="K468" i="4"/>
  <c r="I468" i="4"/>
  <c r="J468" i="4" s="1"/>
  <c r="H468" i="4"/>
  <c r="Q467" i="4"/>
  <c r="R467" i="4" s="1"/>
  <c r="O467" i="4"/>
  <c r="M467" i="4"/>
  <c r="N467" i="4" s="1"/>
  <c r="L467" i="4"/>
  <c r="P467" i="4" s="1"/>
  <c r="K467" i="4"/>
  <c r="I467" i="4"/>
  <c r="J467" i="4" s="1"/>
  <c r="H467" i="4"/>
  <c r="Q466" i="4"/>
  <c r="R466" i="4" s="1"/>
  <c r="O466" i="4"/>
  <c r="M466" i="4"/>
  <c r="N466" i="4" s="1"/>
  <c r="L466" i="4"/>
  <c r="P466" i="4" s="1"/>
  <c r="K466" i="4"/>
  <c r="I466" i="4"/>
  <c r="J466" i="4" s="1"/>
  <c r="H466" i="4"/>
  <c r="Q465" i="4"/>
  <c r="R465" i="4" s="1"/>
  <c r="O465" i="4"/>
  <c r="M465" i="4"/>
  <c r="N465" i="4" s="1"/>
  <c r="L465" i="4"/>
  <c r="P465" i="4" s="1"/>
  <c r="K465" i="4"/>
  <c r="I465" i="4"/>
  <c r="J465" i="4" s="1"/>
  <c r="H465" i="4"/>
  <c r="Q464" i="4"/>
  <c r="R464" i="4" s="1"/>
  <c r="O464" i="4"/>
  <c r="M464" i="4"/>
  <c r="N464" i="4" s="1"/>
  <c r="L464" i="4"/>
  <c r="P464" i="4" s="1"/>
  <c r="K464" i="4"/>
  <c r="I464" i="4"/>
  <c r="J464" i="4" s="1"/>
  <c r="H464" i="4"/>
  <c r="Q463" i="4"/>
  <c r="R463" i="4" s="1"/>
  <c r="O463" i="4"/>
  <c r="M463" i="4"/>
  <c r="N463" i="4" s="1"/>
  <c r="L463" i="4"/>
  <c r="P463" i="4" s="1"/>
  <c r="K463" i="4"/>
  <c r="I463" i="4"/>
  <c r="J463" i="4" s="1"/>
  <c r="H463" i="4"/>
  <c r="Q462" i="4"/>
  <c r="R462" i="4" s="1"/>
  <c r="O462" i="4"/>
  <c r="M462" i="4"/>
  <c r="N462" i="4" s="1"/>
  <c r="L462" i="4"/>
  <c r="P462" i="4" s="1"/>
  <c r="K462" i="4"/>
  <c r="I462" i="4"/>
  <c r="J462" i="4" s="1"/>
  <c r="H462" i="4"/>
  <c r="Q461" i="4"/>
  <c r="R461" i="4" s="1"/>
  <c r="O461" i="4"/>
  <c r="M461" i="4"/>
  <c r="N461" i="4" s="1"/>
  <c r="L461" i="4"/>
  <c r="P461" i="4" s="1"/>
  <c r="K461" i="4"/>
  <c r="I461" i="4"/>
  <c r="J461" i="4" s="1"/>
  <c r="H461" i="4"/>
  <c r="Q460" i="4"/>
  <c r="R460" i="4" s="1"/>
  <c r="O460" i="4"/>
  <c r="M460" i="4"/>
  <c r="N460" i="4" s="1"/>
  <c r="L460" i="4"/>
  <c r="P460" i="4" s="1"/>
  <c r="K460" i="4"/>
  <c r="I460" i="4"/>
  <c r="J460" i="4" s="1"/>
  <c r="H460" i="4"/>
  <c r="Q459" i="4"/>
  <c r="R459" i="4" s="1"/>
  <c r="O459" i="4"/>
  <c r="M459" i="4"/>
  <c r="N459" i="4" s="1"/>
  <c r="L459" i="4"/>
  <c r="P459" i="4" s="1"/>
  <c r="K459" i="4"/>
  <c r="I459" i="4"/>
  <c r="J459" i="4" s="1"/>
  <c r="H459" i="4"/>
  <c r="Q458" i="4"/>
  <c r="R458" i="4" s="1"/>
  <c r="O458" i="4"/>
  <c r="M458" i="4"/>
  <c r="N458" i="4" s="1"/>
  <c r="L458" i="4"/>
  <c r="P458" i="4" s="1"/>
  <c r="K458" i="4"/>
  <c r="I458" i="4"/>
  <c r="J458" i="4" s="1"/>
  <c r="H458" i="4"/>
  <c r="Q457" i="4"/>
  <c r="R457" i="4" s="1"/>
  <c r="O457" i="4"/>
  <c r="M457" i="4"/>
  <c r="N457" i="4" s="1"/>
  <c r="L457" i="4"/>
  <c r="P457" i="4" s="1"/>
  <c r="K457" i="4"/>
  <c r="I457" i="4"/>
  <c r="J457" i="4" s="1"/>
  <c r="H457" i="4"/>
  <c r="Q456" i="4"/>
  <c r="R456" i="4" s="1"/>
  <c r="O456" i="4"/>
  <c r="M456" i="4"/>
  <c r="N456" i="4" s="1"/>
  <c r="L456" i="4"/>
  <c r="P456" i="4" s="1"/>
  <c r="K456" i="4"/>
  <c r="I456" i="4"/>
  <c r="J456" i="4" s="1"/>
  <c r="H456" i="4"/>
  <c r="Q455" i="4"/>
  <c r="R455" i="4" s="1"/>
  <c r="O455" i="4"/>
  <c r="M455" i="4"/>
  <c r="N455" i="4" s="1"/>
  <c r="L455" i="4"/>
  <c r="P455" i="4" s="1"/>
  <c r="K455" i="4"/>
  <c r="I455" i="4"/>
  <c r="J455" i="4" s="1"/>
  <c r="H455" i="4"/>
  <c r="Q454" i="4"/>
  <c r="R454" i="4" s="1"/>
  <c r="O454" i="4"/>
  <c r="M454" i="4"/>
  <c r="N454" i="4" s="1"/>
  <c r="L454" i="4"/>
  <c r="P454" i="4" s="1"/>
  <c r="K454" i="4"/>
  <c r="I454" i="4"/>
  <c r="J454" i="4" s="1"/>
  <c r="H454" i="4"/>
  <c r="Q453" i="4"/>
  <c r="R453" i="4" s="1"/>
  <c r="O453" i="4"/>
  <c r="M453" i="4"/>
  <c r="N453" i="4" s="1"/>
  <c r="L453" i="4"/>
  <c r="P453" i="4" s="1"/>
  <c r="K453" i="4"/>
  <c r="I453" i="4"/>
  <c r="J453" i="4" s="1"/>
  <c r="H453" i="4"/>
  <c r="Q452" i="4"/>
  <c r="R452" i="4" s="1"/>
  <c r="O452" i="4"/>
  <c r="M452" i="4"/>
  <c r="N452" i="4" s="1"/>
  <c r="L452" i="4"/>
  <c r="P452" i="4" s="1"/>
  <c r="K452" i="4"/>
  <c r="I452" i="4"/>
  <c r="J452" i="4" s="1"/>
  <c r="H452" i="4"/>
  <c r="Q451" i="4"/>
  <c r="R451" i="4" s="1"/>
  <c r="O451" i="4"/>
  <c r="M451" i="4"/>
  <c r="N451" i="4" s="1"/>
  <c r="L451" i="4"/>
  <c r="P451" i="4" s="1"/>
  <c r="K451" i="4"/>
  <c r="I451" i="4"/>
  <c r="J451" i="4" s="1"/>
  <c r="H451" i="4"/>
  <c r="Q450" i="4"/>
  <c r="R450" i="4" s="1"/>
  <c r="O450" i="4"/>
  <c r="M450" i="4"/>
  <c r="N450" i="4" s="1"/>
  <c r="L450" i="4"/>
  <c r="P450" i="4" s="1"/>
  <c r="K450" i="4"/>
  <c r="I450" i="4"/>
  <c r="J450" i="4" s="1"/>
  <c r="H450" i="4"/>
  <c r="Q449" i="4"/>
  <c r="R449" i="4" s="1"/>
  <c r="O449" i="4"/>
  <c r="M449" i="4"/>
  <c r="N449" i="4" s="1"/>
  <c r="L449" i="4"/>
  <c r="P449" i="4" s="1"/>
  <c r="K449" i="4"/>
  <c r="I449" i="4"/>
  <c r="J449" i="4" s="1"/>
  <c r="H449" i="4"/>
  <c r="Q448" i="4"/>
  <c r="R448" i="4" s="1"/>
  <c r="O448" i="4"/>
  <c r="M448" i="4"/>
  <c r="N448" i="4" s="1"/>
  <c r="L448" i="4"/>
  <c r="P448" i="4" s="1"/>
  <c r="K448" i="4"/>
  <c r="I448" i="4"/>
  <c r="J448" i="4" s="1"/>
  <c r="H448" i="4"/>
  <c r="Q447" i="4"/>
  <c r="R447" i="4" s="1"/>
  <c r="O447" i="4"/>
  <c r="M447" i="4"/>
  <c r="N447" i="4" s="1"/>
  <c r="L447" i="4"/>
  <c r="P447" i="4" s="1"/>
  <c r="K447" i="4"/>
  <c r="I447" i="4"/>
  <c r="J447" i="4" s="1"/>
  <c r="H447" i="4"/>
  <c r="Q446" i="4"/>
  <c r="R446" i="4" s="1"/>
  <c r="O446" i="4"/>
  <c r="M446" i="4"/>
  <c r="N446" i="4" s="1"/>
  <c r="L446" i="4"/>
  <c r="P446" i="4" s="1"/>
  <c r="K446" i="4"/>
  <c r="I446" i="4"/>
  <c r="J446" i="4" s="1"/>
  <c r="H446" i="4"/>
  <c r="Q445" i="4"/>
  <c r="R445" i="4" s="1"/>
  <c r="O445" i="4"/>
  <c r="M445" i="4"/>
  <c r="N445" i="4" s="1"/>
  <c r="L445" i="4"/>
  <c r="P445" i="4" s="1"/>
  <c r="K445" i="4"/>
  <c r="I445" i="4"/>
  <c r="J445" i="4" s="1"/>
  <c r="H445" i="4"/>
  <c r="Q444" i="4"/>
  <c r="R444" i="4" s="1"/>
  <c r="O444" i="4"/>
  <c r="M444" i="4"/>
  <c r="N444" i="4" s="1"/>
  <c r="L444" i="4"/>
  <c r="P444" i="4" s="1"/>
  <c r="K444" i="4"/>
  <c r="I444" i="4"/>
  <c r="J444" i="4" s="1"/>
  <c r="H444" i="4"/>
  <c r="Q443" i="4"/>
  <c r="R443" i="4" s="1"/>
  <c r="O443" i="4"/>
  <c r="M443" i="4"/>
  <c r="N443" i="4" s="1"/>
  <c r="L443" i="4"/>
  <c r="P443" i="4" s="1"/>
  <c r="K443" i="4"/>
  <c r="I443" i="4"/>
  <c r="J443" i="4" s="1"/>
  <c r="H443" i="4"/>
  <c r="Q442" i="4"/>
  <c r="R442" i="4" s="1"/>
  <c r="O442" i="4"/>
  <c r="M442" i="4"/>
  <c r="N442" i="4" s="1"/>
  <c r="L442" i="4"/>
  <c r="P442" i="4" s="1"/>
  <c r="K442" i="4"/>
  <c r="I442" i="4"/>
  <c r="J442" i="4" s="1"/>
  <c r="H442" i="4"/>
  <c r="Q441" i="4"/>
  <c r="R441" i="4" s="1"/>
  <c r="O441" i="4"/>
  <c r="M441" i="4"/>
  <c r="N441" i="4" s="1"/>
  <c r="L441" i="4"/>
  <c r="P441" i="4" s="1"/>
  <c r="K441" i="4"/>
  <c r="I441" i="4"/>
  <c r="J441" i="4" s="1"/>
  <c r="H441" i="4"/>
  <c r="Q440" i="4"/>
  <c r="R440" i="4" s="1"/>
  <c r="O440" i="4"/>
  <c r="M440" i="4"/>
  <c r="N440" i="4" s="1"/>
  <c r="L440" i="4"/>
  <c r="P440" i="4" s="1"/>
  <c r="K440" i="4"/>
  <c r="I440" i="4"/>
  <c r="J440" i="4" s="1"/>
  <c r="H440" i="4"/>
  <c r="Q439" i="4"/>
  <c r="R439" i="4" s="1"/>
  <c r="O439" i="4"/>
  <c r="M439" i="4"/>
  <c r="N439" i="4" s="1"/>
  <c r="L439" i="4"/>
  <c r="P439" i="4" s="1"/>
  <c r="K439" i="4"/>
  <c r="I439" i="4"/>
  <c r="J439" i="4" s="1"/>
  <c r="H439" i="4"/>
  <c r="Q438" i="4"/>
  <c r="R438" i="4" s="1"/>
  <c r="O438" i="4"/>
  <c r="M438" i="4"/>
  <c r="N438" i="4" s="1"/>
  <c r="L438" i="4"/>
  <c r="P438" i="4" s="1"/>
  <c r="K438" i="4"/>
  <c r="I438" i="4"/>
  <c r="J438" i="4" s="1"/>
  <c r="H438" i="4"/>
  <c r="Q437" i="4"/>
  <c r="R437" i="4" s="1"/>
  <c r="O437" i="4"/>
  <c r="M437" i="4"/>
  <c r="N437" i="4" s="1"/>
  <c r="L437" i="4"/>
  <c r="P437" i="4" s="1"/>
  <c r="K437" i="4"/>
  <c r="I437" i="4"/>
  <c r="J437" i="4" s="1"/>
  <c r="H437" i="4"/>
  <c r="Q436" i="4"/>
  <c r="R436" i="4" s="1"/>
  <c r="O436" i="4"/>
  <c r="M436" i="4"/>
  <c r="N436" i="4" s="1"/>
  <c r="L436" i="4"/>
  <c r="P436" i="4" s="1"/>
  <c r="K436" i="4"/>
  <c r="I436" i="4"/>
  <c r="J436" i="4" s="1"/>
  <c r="H436" i="4"/>
  <c r="Q435" i="4"/>
  <c r="R435" i="4" s="1"/>
  <c r="O435" i="4"/>
  <c r="M435" i="4"/>
  <c r="N435" i="4" s="1"/>
  <c r="L435" i="4"/>
  <c r="P435" i="4" s="1"/>
  <c r="K435" i="4"/>
  <c r="I435" i="4"/>
  <c r="J435" i="4" s="1"/>
  <c r="H435" i="4"/>
  <c r="Q434" i="4"/>
  <c r="R434" i="4" s="1"/>
  <c r="O434" i="4"/>
  <c r="M434" i="4"/>
  <c r="N434" i="4" s="1"/>
  <c r="L434" i="4"/>
  <c r="P434" i="4" s="1"/>
  <c r="K434" i="4"/>
  <c r="I434" i="4"/>
  <c r="J434" i="4" s="1"/>
  <c r="H434" i="4"/>
  <c r="Q433" i="4"/>
  <c r="R433" i="4" s="1"/>
  <c r="O433" i="4"/>
  <c r="M433" i="4"/>
  <c r="N433" i="4" s="1"/>
  <c r="L433" i="4"/>
  <c r="P433" i="4" s="1"/>
  <c r="K433" i="4"/>
  <c r="I433" i="4"/>
  <c r="J433" i="4" s="1"/>
  <c r="H433" i="4"/>
  <c r="Q432" i="4"/>
  <c r="R432" i="4" s="1"/>
  <c r="O432" i="4"/>
  <c r="M432" i="4"/>
  <c r="N432" i="4" s="1"/>
  <c r="L432" i="4"/>
  <c r="P432" i="4" s="1"/>
  <c r="K432" i="4"/>
  <c r="I432" i="4"/>
  <c r="J432" i="4" s="1"/>
  <c r="H432" i="4"/>
  <c r="Q431" i="4"/>
  <c r="R431" i="4" s="1"/>
  <c r="O431" i="4"/>
  <c r="M431" i="4"/>
  <c r="N431" i="4" s="1"/>
  <c r="L431" i="4"/>
  <c r="P431" i="4" s="1"/>
  <c r="K431" i="4"/>
  <c r="I431" i="4"/>
  <c r="J431" i="4" s="1"/>
  <c r="H431" i="4"/>
  <c r="Q430" i="4"/>
  <c r="R430" i="4" s="1"/>
  <c r="O430" i="4"/>
  <c r="M430" i="4"/>
  <c r="N430" i="4" s="1"/>
  <c r="L430" i="4"/>
  <c r="P430" i="4" s="1"/>
  <c r="K430" i="4"/>
  <c r="I430" i="4"/>
  <c r="J430" i="4" s="1"/>
  <c r="H430" i="4"/>
  <c r="Q429" i="4"/>
  <c r="R429" i="4" s="1"/>
  <c r="O429" i="4"/>
  <c r="M429" i="4"/>
  <c r="N429" i="4" s="1"/>
  <c r="L429" i="4"/>
  <c r="P429" i="4" s="1"/>
  <c r="K429" i="4"/>
  <c r="I429" i="4"/>
  <c r="J429" i="4" s="1"/>
  <c r="H429" i="4"/>
  <c r="Q428" i="4"/>
  <c r="R428" i="4" s="1"/>
  <c r="O428" i="4"/>
  <c r="M428" i="4"/>
  <c r="N428" i="4" s="1"/>
  <c r="L428" i="4"/>
  <c r="P428" i="4" s="1"/>
  <c r="K428" i="4"/>
  <c r="I428" i="4"/>
  <c r="J428" i="4" s="1"/>
  <c r="H428" i="4"/>
  <c r="Q427" i="4"/>
  <c r="R427" i="4" s="1"/>
  <c r="O427" i="4"/>
  <c r="M427" i="4"/>
  <c r="N427" i="4" s="1"/>
  <c r="L427" i="4"/>
  <c r="P427" i="4" s="1"/>
  <c r="K427" i="4"/>
  <c r="I427" i="4"/>
  <c r="J427" i="4" s="1"/>
  <c r="H427" i="4"/>
  <c r="Q426" i="4"/>
  <c r="R426" i="4" s="1"/>
  <c r="O426" i="4"/>
  <c r="M426" i="4"/>
  <c r="N426" i="4" s="1"/>
  <c r="L426" i="4"/>
  <c r="P426" i="4" s="1"/>
  <c r="K426" i="4"/>
  <c r="I426" i="4"/>
  <c r="J426" i="4" s="1"/>
  <c r="H426" i="4"/>
  <c r="Q425" i="4"/>
  <c r="R425" i="4" s="1"/>
  <c r="O425" i="4"/>
  <c r="M425" i="4"/>
  <c r="N425" i="4" s="1"/>
  <c r="L425" i="4"/>
  <c r="P425" i="4" s="1"/>
  <c r="K425" i="4"/>
  <c r="I425" i="4"/>
  <c r="J425" i="4" s="1"/>
  <c r="H425" i="4"/>
  <c r="Q424" i="4"/>
  <c r="R424" i="4" s="1"/>
  <c r="O424" i="4"/>
  <c r="M424" i="4"/>
  <c r="N424" i="4" s="1"/>
  <c r="L424" i="4"/>
  <c r="P424" i="4" s="1"/>
  <c r="K424" i="4"/>
  <c r="I424" i="4"/>
  <c r="J424" i="4" s="1"/>
  <c r="H424" i="4"/>
  <c r="Q423" i="4"/>
  <c r="R423" i="4" s="1"/>
  <c r="O423" i="4"/>
  <c r="M423" i="4"/>
  <c r="N423" i="4" s="1"/>
  <c r="L423" i="4"/>
  <c r="P423" i="4" s="1"/>
  <c r="K423" i="4"/>
  <c r="I423" i="4"/>
  <c r="J423" i="4" s="1"/>
  <c r="H423" i="4"/>
  <c r="Q422" i="4"/>
  <c r="R422" i="4" s="1"/>
  <c r="O422" i="4"/>
  <c r="M422" i="4"/>
  <c r="N422" i="4" s="1"/>
  <c r="L422" i="4"/>
  <c r="P422" i="4" s="1"/>
  <c r="K422" i="4"/>
  <c r="I422" i="4"/>
  <c r="J422" i="4" s="1"/>
  <c r="H422" i="4"/>
  <c r="Q421" i="4"/>
  <c r="R421" i="4" s="1"/>
  <c r="O421" i="4"/>
  <c r="M421" i="4"/>
  <c r="N421" i="4" s="1"/>
  <c r="L421" i="4"/>
  <c r="P421" i="4" s="1"/>
  <c r="K421" i="4"/>
  <c r="I421" i="4"/>
  <c r="J421" i="4" s="1"/>
  <c r="H421" i="4"/>
  <c r="Q420" i="4"/>
  <c r="R420" i="4" s="1"/>
  <c r="O420" i="4"/>
  <c r="M420" i="4"/>
  <c r="N420" i="4" s="1"/>
  <c r="L420" i="4"/>
  <c r="P420" i="4" s="1"/>
  <c r="K420" i="4"/>
  <c r="I420" i="4"/>
  <c r="J420" i="4" s="1"/>
  <c r="H420" i="4"/>
  <c r="Q419" i="4"/>
  <c r="R419" i="4" s="1"/>
  <c r="O419" i="4"/>
  <c r="M419" i="4"/>
  <c r="N419" i="4" s="1"/>
  <c r="L419" i="4"/>
  <c r="P419" i="4" s="1"/>
  <c r="K419" i="4"/>
  <c r="I419" i="4"/>
  <c r="J419" i="4" s="1"/>
  <c r="H419" i="4"/>
  <c r="Q418" i="4"/>
  <c r="R418" i="4" s="1"/>
  <c r="O418" i="4"/>
  <c r="M418" i="4"/>
  <c r="N418" i="4" s="1"/>
  <c r="L418" i="4"/>
  <c r="P418" i="4" s="1"/>
  <c r="K418" i="4"/>
  <c r="I418" i="4"/>
  <c r="J418" i="4" s="1"/>
  <c r="H418" i="4"/>
  <c r="Q417" i="4"/>
  <c r="R417" i="4" s="1"/>
  <c r="O417" i="4"/>
  <c r="M417" i="4"/>
  <c r="N417" i="4" s="1"/>
  <c r="L417" i="4"/>
  <c r="P417" i="4" s="1"/>
  <c r="K417" i="4"/>
  <c r="I417" i="4"/>
  <c r="J417" i="4" s="1"/>
  <c r="H417" i="4"/>
  <c r="Q416" i="4"/>
  <c r="R416" i="4" s="1"/>
  <c r="O416" i="4"/>
  <c r="M416" i="4"/>
  <c r="N416" i="4" s="1"/>
  <c r="L416" i="4"/>
  <c r="P416" i="4" s="1"/>
  <c r="K416" i="4"/>
  <c r="I416" i="4"/>
  <c r="J416" i="4" s="1"/>
  <c r="H416" i="4"/>
  <c r="Q415" i="4"/>
  <c r="R415" i="4" s="1"/>
  <c r="O415" i="4"/>
  <c r="M415" i="4"/>
  <c r="N415" i="4" s="1"/>
  <c r="L415" i="4"/>
  <c r="P415" i="4" s="1"/>
  <c r="K415" i="4"/>
  <c r="I415" i="4"/>
  <c r="J415" i="4" s="1"/>
  <c r="H415" i="4"/>
  <c r="Q414" i="4"/>
  <c r="R414" i="4" s="1"/>
  <c r="O414" i="4"/>
  <c r="M414" i="4"/>
  <c r="N414" i="4" s="1"/>
  <c r="L414" i="4"/>
  <c r="P414" i="4" s="1"/>
  <c r="K414" i="4"/>
  <c r="I414" i="4"/>
  <c r="J414" i="4" s="1"/>
  <c r="H414" i="4"/>
  <c r="Q413" i="4"/>
  <c r="R413" i="4" s="1"/>
  <c r="O413" i="4"/>
  <c r="M413" i="4"/>
  <c r="N413" i="4" s="1"/>
  <c r="L413" i="4"/>
  <c r="P413" i="4" s="1"/>
  <c r="K413" i="4"/>
  <c r="I413" i="4"/>
  <c r="J413" i="4" s="1"/>
  <c r="H413" i="4"/>
  <c r="Q412" i="4"/>
  <c r="R412" i="4" s="1"/>
  <c r="O412" i="4"/>
  <c r="M412" i="4"/>
  <c r="N412" i="4" s="1"/>
  <c r="L412" i="4"/>
  <c r="P412" i="4" s="1"/>
  <c r="K412" i="4"/>
  <c r="I412" i="4"/>
  <c r="J412" i="4" s="1"/>
  <c r="H412" i="4"/>
  <c r="Q411" i="4"/>
  <c r="R411" i="4" s="1"/>
  <c r="O411" i="4"/>
  <c r="M411" i="4"/>
  <c r="N411" i="4" s="1"/>
  <c r="L411" i="4"/>
  <c r="P411" i="4" s="1"/>
  <c r="K411" i="4"/>
  <c r="I411" i="4"/>
  <c r="J411" i="4" s="1"/>
  <c r="H411" i="4"/>
  <c r="Q410" i="4"/>
  <c r="R410" i="4" s="1"/>
  <c r="O410" i="4"/>
  <c r="M410" i="4"/>
  <c r="N410" i="4" s="1"/>
  <c r="L410" i="4"/>
  <c r="P410" i="4" s="1"/>
  <c r="K410" i="4"/>
  <c r="I410" i="4"/>
  <c r="J410" i="4" s="1"/>
  <c r="H410" i="4"/>
  <c r="Q409" i="4"/>
  <c r="R409" i="4" s="1"/>
  <c r="O409" i="4"/>
  <c r="M409" i="4"/>
  <c r="N409" i="4" s="1"/>
  <c r="L409" i="4"/>
  <c r="P409" i="4" s="1"/>
  <c r="K409" i="4"/>
  <c r="I409" i="4"/>
  <c r="J409" i="4" s="1"/>
  <c r="H409" i="4"/>
  <c r="Q408" i="4"/>
  <c r="R408" i="4" s="1"/>
  <c r="O408" i="4"/>
  <c r="M408" i="4"/>
  <c r="N408" i="4" s="1"/>
  <c r="L408" i="4"/>
  <c r="P408" i="4" s="1"/>
  <c r="K408" i="4"/>
  <c r="I408" i="4"/>
  <c r="J408" i="4" s="1"/>
  <c r="H408" i="4"/>
  <c r="Q407" i="4"/>
  <c r="R407" i="4" s="1"/>
  <c r="O407" i="4"/>
  <c r="M407" i="4"/>
  <c r="N407" i="4" s="1"/>
  <c r="L407" i="4"/>
  <c r="P407" i="4" s="1"/>
  <c r="K407" i="4"/>
  <c r="I407" i="4"/>
  <c r="J407" i="4" s="1"/>
  <c r="H407" i="4"/>
  <c r="Q406" i="4"/>
  <c r="R406" i="4" s="1"/>
  <c r="O406" i="4"/>
  <c r="M406" i="4"/>
  <c r="N406" i="4" s="1"/>
  <c r="L406" i="4"/>
  <c r="P406" i="4" s="1"/>
  <c r="K406" i="4"/>
  <c r="I406" i="4"/>
  <c r="J406" i="4" s="1"/>
  <c r="H406" i="4"/>
  <c r="Q405" i="4"/>
  <c r="R405" i="4" s="1"/>
  <c r="O405" i="4"/>
  <c r="M405" i="4"/>
  <c r="N405" i="4" s="1"/>
  <c r="L405" i="4"/>
  <c r="P405" i="4" s="1"/>
  <c r="K405" i="4"/>
  <c r="I405" i="4"/>
  <c r="J405" i="4" s="1"/>
  <c r="H405" i="4"/>
  <c r="Q404" i="4"/>
  <c r="R404" i="4" s="1"/>
  <c r="O404" i="4"/>
  <c r="M404" i="4"/>
  <c r="N404" i="4" s="1"/>
  <c r="L404" i="4"/>
  <c r="P404" i="4" s="1"/>
  <c r="K404" i="4"/>
  <c r="I404" i="4"/>
  <c r="J404" i="4" s="1"/>
  <c r="H404" i="4"/>
  <c r="Q403" i="4"/>
  <c r="R403" i="4" s="1"/>
  <c r="O403" i="4"/>
  <c r="M403" i="4"/>
  <c r="N403" i="4" s="1"/>
  <c r="L403" i="4"/>
  <c r="P403" i="4" s="1"/>
  <c r="K403" i="4"/>
  <c r="I403" i="4"/>
  <c r="J403" i="4" s="1"/>
  <c r="H403" i="4"/>
  <c r="Q402" i="4"/>
  <c r="R402" i="4" s="1"/>
  <c r="O402" i="4"/>
  <c r="M402" i="4"/>
  <c r="N402" i="4" s="1"/>
  <c r="L402" i="4"/>
  <c r="P402" i="4" s="1"/>
  <c r="K402" i="4"/>
  <c r="I402" i="4"/>
  <c r="J402" i="4" s="1"/>
  <c r="H402" i="4"/>
  <c r="Q401" i="4"/>
  <c r="R401" i="4" s="1"/>
  <c r="O401" i="4"/>
  <c r="M401" i="4"/>
  <c r="N401" i="4" s="1"/>
  <c r="L401" i="4"/>
  <c r="P401" i="4" s="1"/>
  <c r="K401" i="4"/>
  <c r="I401" i="4"/>
  <c r="J401" i="4" s="1"/>
  <c r="H401" i="4"/>
  <c r="Q400" i="4"/>
  <c r="R400" i="4" s="1"/>
  <c r="O400" i="4"/>
  <c r="M400" i="4"/>
  <c r="N400" i="4" s="1"/>
  <c r="L400" i="4"/>
  <c r="P400" i="4" s="1"/>
  <c r="K400" i="4"/>
  <c r="I400" i="4"/>
  <c r="J400" i="4" s="1"/>
  <c r="H400" i="4"/>
  <c r="Q399" i="4"/>
  <c r="R399" i="4" s="1"/>
  <c r="O399" i="4"/>
  <c r="M399" i="4"/>
  <c r="N399" i="4" s="1"/>
  <c r="L399" i="4"/>
  <c r="P399" i="4" s="1"/>
  <c r="K399" i="4"/>
  <c r="I399" i="4"/>
  <c r="J399" i="4" s="1"/>
  <c r="H399" i="4"/>
  <c r="Q398" i="4"/>
  <c r="R398" i="4" s="1"/>
  <c r="O398" i="4"/>
  <c r="M398" i="4"/>
  <c r="N398" i="4" s="1"/>
  <c r="L398" i="4"/>
  <c r="P398" i="4" s="1"/>
  <c r="K398" i="4"/>
  <c r="I398" i="4"/>
  <c r="J398" i="4" s="1"/>
  <c r="H398" i="4"/>
  <c r="Q397" i="4"/>
  <c r="R397" i="4" s="1"/>
  <c r="O397" i="4"/>
  <c r="M397" i="4"/>
  <c r="N397" i="4" s="1"/>
  <c r="L397" i="4"/>
  <c r="P397" i="4" s="1"/>
  <c r="K397" i="4"/>
  <c r="I397" i="4"/>
  <c r="J397" i="4" s="1"/>
  <c r="H397" i="4"/>
  <c r="Q396" i="4"/>
  <c r="R396" i="4" s="1"/>
  <c r="O396" i="4"/>
  <c r="M396" i="4"/>
  <c r="N396" i="4" s="1"/>
  <c r="L396" i="4"/>
  <c r="P396" i="4" s="1"/>
  <c r="K396" i="4"/>
  <c r="I396" i="4"/>
  <c r="J396" i="4" s="1"/>
  <c r="H396" i="4"/>
  <c r="Q395" i="4"/>
  <c r="R395" i="4" s="1"/>
  <c r="O395" i="4"/>
  <c r="M395" i="4"/>
  <c r="N395" i="4" s="1"/>
  <c r="L395" i="4"/>
  <c r="P395" i="4" s="1"/>
  <c r="K395" i="4"/>
  <c r="I395" i="4"/>
  <c r="J395" i="4" s="1"/>
  <c r="H395" i="4"/>
  <c r="Q394" i="4"/>
  <c r="R394" i="4" s="1"/>
  <c r="O394" i="4"/>
  <c r="M394" i="4"/>
  <c r="N394" i="4" s="1"/>
  <c r="L394" i="4"/>
  <c r="P394" i="4" s="1"/>
  <c r="K394" i="4"/>
  <c r="I394" i="4"/>
  <c r="J394" i="4" s="1"/>
  <c r="H394" i="4"/>
  <c r="Q393" i="4"/>
  <c r="R393" i="4" s="1"/>
  <c r="O393" i="4"/>
  <c r="M393" i="4"/>
  <c r="N393" i="4" s="1"/>
  <c r="L393" i="4"/>
  <c r="P393" i="4" s="1"/>
  <c r="K393" i="4"/>
  <c r="I393" i="4"/>
  <c r="J393" i="4" s="1"/>
  <c r="H393" i="4"/>
  <c r="Q392" i="4"/>
  <c r="R392" i="4" s="1"/>
  <c r="O392" i="4"/>
  <c r="M392" i="4"/>
  <c r="N392" i="4" s="1"/>
  <c r="L392" i="4"/>
  <c r="P392" i="4" s="1"/>
  <c r="K392" i="4"/>
  <c r="I392" i="4"/>
  <c r="J392" i="4" s="1"/>
  <c r="H392" i="4"/>
  <c r="Q391" i="4"/>
  <c r="R391" i="4" s="1"/>
  <c r="O391" i="4"/>
  <c r="M391" i="4"/>
  <c r="N391" i="4" s="1"/>
  <c r="L391" i="4"/>
  <c r="P391" i="4" s="1"/>
  <c r="K391" i="4"/>
  <c r="I391" i="4"/>
  <c r="J391" i="4" s="1"/>
  <c r="H391" i="4"/>
  <c r="Q390" i="4"/>
  <c r="R390" i="4" s="1"/>
  <c r="O390" i="4"/>
  <c r="M390" i="4"/>
  <c r="N390" i="4" s="1"/>
  <c r="L390" i="4"/>
  <c r="P390" i="4" s="1"/>
  <c r="K390" i="4"/>
  <c r="I390" i="4"/>
  <c r="J390" i="4" s="1"/>
  <c r="H390" i="4"/>
  <c r="Q389" i="4"/>
  <c r="R389" i="4" s="1"/>
  <c r="O389" i="4"/>
  <c r="M389" i="4"/>
  <c r="N389" i="4" s="1"/>
  <c r="L389" i="4"/>
  <c r="P389" i="4" s="1"/>
  <c r="K389" i="4"/>
  <c r="I389" i="4"/>
  <c r="J389" i="4" s="1"/>
  <c r="H389" i="4"/>
  <c r="Q388" i="4"/>
  <c r="R388" i="4" s="1"/>
  <c r="O388" i="4"/>
  <c r="M388" i="4"/>
  <c r="N388" i="4" s="1"/>
  <c r="L388" i="4"/>
  <c r="P388" i="4" s="1"/>
  <c r="K388" i="4"/>
  <c r="I388" i="4"/>
  <c r="J388" i="4" s="1"/>
  <c r="H388" i="4"/>
  <c r="Q387" i="4"/>
  <c r="R387" i="4" s="1"/>
  <c r="O387" i="4"/>
  <c r="M387" i="4"/>
  <c r="N387" i="4" s="1"/>
  <c r="L387" i="4"/>
  <c r="P387" i="4" s="1"/>
  <c r="K387" i="4"/>
  <c r="I387" i="4"/>
  <c r="J387" i="4" s="1"/>
  <c r="H387" i="4"/>
  <c r="Q386" i="4"/>
  <c r="R386" i="4" s="1"/>
  <c r="O386" i="4"/>
  <c r="M386" i="4"/>
  <c r="N386" i="4" s="1"/>
  <c r="L386" i="4"/>
  <c r="P386" i="4" s="1"/>
  <c r="K386" i="4"/>
  <c r="I386" i="4"/>
  <c r="J386" i="4" s="1"/>
  <c r="H386" i="4"/>
  <c r="Q385" i="4"/>
  <c r="R385" i="4" s="1"/>
  <c r="O385" i="4"/>
  <c r="M385" i="4"/>
  <c r="N385" i="4" s="1"/>
  <c r="L385" i="4"/>
  <c r="P385" i="4" s="1"/>
  <c r="K385" i="4"/>
  <c r="I385" i="4"/>
  <c r="J385" i="4" s="1"/>
  <c r="H385" i="4"/>
  <c r="Q384" i="4"/>
  <c r="R384" i="4" s="1"/>
  <c r="O384" i="4"/>
  <c r="M384" i="4"/>
  <c r="N384" i="4" s="1"/>
  <c r="L384" i="4"/>
  <c r="P384" i="4" s="1"/>
  <c r="K384" i="4"/>
  <c r="I384" i="4"/>
  <c r="J384" i="4" s="1"/>
  <c r="H384" i="4"/>
  <c r="Q383" i="4"/>
  <c r="R383" i="4" s="1"/>
  <c r="O383" i="4"/>
  <c r="M383" i="4"/>
  <c r="N383" i="4" s="1"/>
  <c r="L383" i="4"/>
  <c r="P383" i="4" s="1"/>
  <c r="K383" i="4"/>
  <c r="I383" i="4"/>
  <c r="J383" i="4" s="1"/>
  <c r="H383" i="4"/>
  <c r="Q382" i="4"/>
  <c r="R382" i="4" s="1"/>
  <c r="O382" i="4"/>
  <c r="M382" i="4"/>
  <c r="N382" i="4" s="1"/>
  <c r="L382" i="4"/>
  <c r="P382" i="4" s="1"/>
  <c r="K382" i="4"/>
  <c r="I382" i="4"/>
  <c r="J382" i="4" s="1"/>
  <c r="H382" i="4"/>
  <c r="Q381" i="4"/>
  <c r="R381" i="4" s="1"/>
  <c r="O381" i="4"/>
  <c r="M381" i="4"/>
  <c r="N381" i="4" s="1"/>
  <c r="L381" i="4"/>
  <c r="P381" i="4" s="1"/>
  <c r="K381" i="4"/>
  <c r="I381" i="4"/>
  <c r="J381" i="4" s="1"/>
  <c r="H381" i="4"/>
  <c r="Q380" i="4"/>
  <c r="R380" i="4" s="1"/>
  <c r="O380" i="4"/>
  <c r="M380" i="4"/>
  <c r="N380" i="4" s="1"/>
  <c r="L380" i="4"/>
  <c r="P380" i="4" s="1"/>
  <c r="K380" i="4"/>
  <c r="I380" i="4"/>
  <c r="J380" i="4" s="1"/>
  <c r="H380" i="4"/>
  <c r="Q379" i="4"/>
  <c r="R379" i="4" s="1"/>
  <c r="O379" i="4"/>
  <c r="M379" i="4"/>
  <c r="N379" i="4" s="1"/>
  <c r="L379" i="4"/>
  <c r="P379" i="4" s="1"/>
  <c r="K379" i="4"/>
  <c r="I379" i="4"/>
  <c r="J379" i="4" s="1"/>
  <c r="H379" i="4"/>
  <c r="Q378" i="4"/>
  <c r="R378" i="4" s="1"/>
  <c r="O378" i="4"/>
  <c r="M378" i="4"/>
  <c r="N378" i="4" s="1"/>
  <c r="L378" i="4"/>
  <c r="P378" i="4" s="1"/>
  <c r="K378" i="4"/>
  <c r="I378" i="4"/>
  <c r="J378" i="4" s="1"/>
  <c r="H378" i="4"/>
  <c r="Q377" i="4"/>
  <c r="R377" i="4" s="1"/>
  <c r="O377" i="4"/>
  <c r="M377" i="4"/>
  <c r="N377" i="4" s="1"/>
  <c r="L377" i="4"/>
  <c r="P377" i="4" s="1"/>
  <c r="K377" i="4"/>
  <c r="I377" i="4"/>
  <c r="J377" i="4" s="1"/>
  <c r="H377" i="4"/>
  <c r="Q376" i="4"/>
  <c r="R376" i="4" s="1"/>
  <c r="O376" i="4"/>
  <c r="M376" i="4"/>
  <c r="N376" i="4" s="1"/>
  <c r="L376" i="4"/>
  <c r="P376" i="4" s="1"/>
  <c r="K376" i="4"/>
  <c r="I376" i="4"/>
  <c r="J376" i="4" s="1"/>
  <c r="H376" i="4"/>
  <c r="Q375" i="4"/>
  <c r="R375" i="4" s="1"/>
  <c r="O375" i="4"/>
  <c r="M375" i="4"/>
  <c r="N375" i="4" s="1"/>
  <c r="L375" i="4"/>
  <c r="P375" i="4" s="1"/>
  <c r="K375" i="4"/>
  <c r="I375" i="4"/>
  <c r="J375" i="4" s="1"/>
  <c r="H375" i="4"/>
  <c r="Q374" i="4"/>
  <c r="R374" i="4" s="1"/>
  <c r="O374" i="4"/>
  <c r="M374" i="4"/>
  <c r="N374" i="4" s="1"/>
  <c r="L374" i="4"/>
  <c r="P374" i="4" s="1"/>
  <c r="K374" i="4"/>
  <c r="I374" i="4"/>
  <c r="J374" i="4" s="1"/>
  <c r="H374" i="4"/>
  <c r="Q373" i="4"/>
  <c r="R373" i="4" s="1"/>
  <c r="O373" i="4"/>
  <c r="M373" i="4"/>
  <c r="N373" i="4" s="1"/>
  <c r="L373" i="4"/>
  <c r="P373" i="4" s="1"/>
  <c r="K373" i="4"/>
  <c r="I373" i="4"/>
  <c r="J373" i="4" s="1"/>
  <c r="H373" i="4"/>
  <c r="Q372" i="4"/>
  <c r="R372" i="4" s="1"/>
  <c r="O372" i="4"/>
  <c r="M372" i="4"/>
  <c r="N372" i="4" s="1"/>
  <c r="L372" i="4"/>
  <c r="P372" i="4" s="1"/>
  <c r="K372" i="4"/>
  <c r="I372" i="4"/>
  <c r="J372" i="4" s="1"/>
  <c r="H372" i="4"/>
  <c r="Q371" i="4"/>
  <c r="R371" i="4" s="1"/>
  <c r="O371" i="4"/>
  <c r="M371" i="4"/>
  <c r="N371" i="4" s="1"/>
  <c r="L371" i="4"/>
  <c r="P371" i="4" s="1"/>
  <c r="K371" i="4"/>
  <c r="I371" i="4"/>
  <c r="J371" i="4" s="1"/>
  <c r="H371" i="4"/>
  <c r="Q370" i="4"/>
  <c r="R370" i="4" s="1"/>
  <c r="O370" i="4"/>
  <c r="M370" i="4"/>
  <c r="N370" i="4" s="1"/>
  <c r="L370" i="4"/>
  <c r="P370" i="4" s="1"/>
  <c r="K370" i="4"/>
  <c r="I370" i="4"/>
  <c r="J370" i="4" s="1"/>
  <c r="H370" i="4"/>
  <c r="Q369" i="4"/>
  <c r="R369" i="4" s="1"/>
  <c r="O369" i="4"/>
  <c r="M369" i="4"/>
  <c r="N369" i="4" s="1"/>
  <c r="L369" i="4"/>
  <c r="P369" i="4" s="1"/>
  <c r="K369" i="4"/>
  <c r="I369" i="4"/>
  <c r="J369" i="4" s="1"/>
  <c r="H369" i="4"/>
  <c r="Q368" i="4"/>
  <c r="R368" i="4" s="1"/>
  <c r="O368" i="4"/>
  <c r="M368" i="4"/>
  <c r="N368" i="4" s="1"/>
  <c r="L368" i="4"/>
  <c r="P368" i="4" s="1"/>
  <c r="K368" i="4"/>
  <c r="I368" i="4"/>
  <c r="J368" i="4" s="1"/>
  <c r="H368" i="4"/>
  <c r="Q367" i="4"/>
  <c r="R367" i="4" s="1"/>
  <c r="O367" i="4"/>
  <c r="M367" i="4"/>
  <c r="N367" i="4" s="1"/>
  <c r="L367" i="4"/>
  <c r="P367" i="4" s="1"/>
  <c r="K367" i="4"/>
  <c r="I367" i="4"/>
  <c r="J367" i="4" s="1"/>
  <c r="H367" i="4"/>
  <c r="Q366" i="4"/>
  <c r="R366" i="4" s="1"/>
  <c r="O366" i="4"/>
  <c r="M366" i="4"/>
  <c r="N366" i="4" s="1"/>
  <c r="L366" i="4"/>
  <c r="P366" i="4" s="1"/>
  <c r="K366" i="4"/>
  <c r="I366" i="4"/>
  <c r="J366" i="4" s="1"/>
  <c r="H366" i="4"/>
  <c r="Q365" i="4"/>
  <c r="R365" i="4" s="1"/>
  <c r="O365" i="4"/>
  <c r="M365" i="4"/>
  <c r="N365" i="4" s="1"/>
  <c r="L365" i="4"/>
  <c r="P365" i="4" s="1"/>
  <c r="K365" i="4"/>
  <c r="I365" i="4"/>
  <c r="J365" i="4" s="1"/>
  <c r="H365" i="4"/>
  <c r="Q364" i="4"/>
  <c r="R364" i="4" s="1"/>
  <c r="O364" i="4"/>
  <c r="M364" i="4"/>
  <c r="N364" i="4" s="1"/>
  <c r="L364" i="4"/>
  <c r="P364" i="4" s="1"/>
  <c r="K364" i="4"/>
  <c r="I364" i="4"/>
  <c r="J364" i="4" s="1"/>
  <c r="H364" i="4"/>
  <c r="Q363" i="4"/>
  <c r="R363" i="4" s="1"/>
  <c r="O363" i="4"/>
  <c r="M363" i="4"/>
  <c r="N363" i="4" s="1"/>
  <c r="L363" i="4"/>
  <c r="P363" i="4" s="1"/>
  <c r="K363" i="4"/>
  <c r="I363" i="4"/>
  <c r="J363" i="4" s="1"/>
  <c r="H363" i="4"/>
  <c r="Q362" i="4"/>
  <c r="R362" i="4" s="1"/>
  <c r="O362" i="4"/>
  <c r="M362" i="4"/>
  <c r="N362" i="4" s="1"/>
  <c r="L362" i="4"/>
  <c r="P362" i="4" s="1"/>
  <c r="K362" i="4"/>
  <c r="I362" i="4"/>
  <c r="J362" i="4" s="1"/>
  <c r="H362" i="4"/>
  <c r="Q361" i="4"/>
  <c r="R361" i="4" s="1"/>
  <c r="O361" i="4"/>
  <c r="M361" i="4"/>
  <c r="N361" i="4" s="1"/>
  <c r="L361" i="4"/>
  <c r="P361" i="4" s="1"/>
  <c r="K361" i="4"/>
  <c r="I361" i="4"/>
  <c r="J361" i="4" s="1"/>
  <c r="H361" i="4"/>
  <c r="Q360" i="4"/>
  <c r="R360" i="4" s="1"/>
  <c r="O360" i="4"/>
  <c r="M360" i="4"/>
  <c r="N360" i="4" s="1"/>
  <c r="L360" i="4"/>
  <c r="P360" i="4" s="1"/>
  <c r="K360" i="4"/>
  <c r="I360" i="4"/>
  <c r="J360" i="4" s="1"/>
  <c r="H360" i="4"/>
  <c r="Q359" i="4"/>
  <c r="R359" i="4" s="1"/>
  <c r="O359" i="4"/>
  <c r="M359" i="4"/>
  <c r="N359" i="4" s="1"/>
  <c r="L359" i="4"/>
  <c r="P359" i="4" s="1"/>
  <c r="K359" i="4"/>
  <c r="I359" i="4"/>
  <c r="J359" i="4" s="1"/>
  <c r="H359" i="4"/>
  <c r="Q358" i="4"/>
  <c r="R358" i="4" s="1"/>
  <c r="O358" i="4"/>
  <c r="M358" i="4"/>
  <c r="N358" i="4" s="1"/>
  <c r="L358" i="4"/>
  <c r="P358" i="4" s="1"/>
  <c r="K358" i="4"/>
  <c r="I358" i="4"/>
  <c r="J358" i="4" s="1"/>
  <c r="H358" i="4"/>
  <c r="Q357" i="4"/>
  <c r="R357" i="4" s="1"/>
  <c r="O357" i="4"/>
  <c r="M357" i="4"/>
  <c r="N357" i="4" s="1"/>
  <c r="L357" i="4"/>
  <c r="P357" i="4" s="1"/>
  <c r="K357" i="4"/>
  <c r="I357" i="4"/>
  <c r="J357" i="4" s="1"/>
  <c r="H357" i="4"/>
  <c r="Q356" i="4"/>
  <c r="R356" i="4" s="1"/>
  <c r="O356" i="4"/>
  <c r="M356" i="4"/>
  <c r="N356" i="4" s="1"/>
  <c r="L356" i="4"/>
  <c r="P356" i="4" s="1"/>
  <c r="K356" i="4"/>
  <c r="I356" i="4"/>
  <c r="J356" i="4" s="1"/>
  <c r="H356" i="4"/>
  <c r="Q355" i="4"/>
  <c r="R355" i="4" s="1"/>
  <c r="O355" i="4"/>
  <c r="M355" i="4"/>
  <c r="N355" i="4" s="1"/>
  <c r="L355" i="4"/>
  <c r="P355" i="4" s="1"/>
  <c r="K355" i="4"/>
  <c r="I355" i="4"/>
  <c r="J355" i="4" s="1"/>
  <c r="H355" i="4"/>
  <c r="Q354" i="4"/>
  <c r="R354" i="4" s="1"/>
  <c r="O354" i="4"/>
  <c r="M354" i="4"/>
  <c r="N354" i="4" s="1"/>
  <c r="L354" i="4"/>
  <c r="P354" i="4" s="1"/>
  <c r="K354" i="4"/>
  <c r="I354" i="4"/>
  <c r="J354" i="4" s="1"/>
  <c r="H354" i="4"/>
  <c r="Q353" i="4"/>
  <c r="R353" i="4" s="1"/>
  <c r="O353" i="4"/>
  <c r="M353" i="4"/>
  <c r="N353" i="4" s="1"/>
  <c r="L353" i="4"/>
  <c r="P353" i="4" s="1"/>
  <c r="K353" i="4"/>
  <c r="I353" i="4"/>
  <c r="J353" i="4" s="1"/>
  <c r="H353" i="4"/>
  <c r="Q352" i="4"/>
  <c r="R352" i="4" s="1"/>
  <c r="O352" i="4"/>
  <c r="M352" i="4"/>
  <c r="N352" i="4" s="1"/>
  <c r="L352" i="4"/>
  <c r="P352" i="4" s="1"/>
  <c r="K352" i="4"/>
  <c r="I352" i="4"/>
  <c r="J352" i="4" s="1"/>
  <c r="H352" i="4"/>
  <c r="Q351" i="4"/>
  <c r="R351" i="4" s="1"/>
  <c r="O351" i="4"/>
  <c r="M351" i="4"/>
  <c r="N351" i="4" s="1"/>
  <c r="L351" i="4"/>
  <c r="P351" i="4" s="1"/>
  <c r="K351" i="4"/>
  <c r="I351" i="4"/>
  <c r="J351" i="4" s="1"/>
  <c r="H351" i="4"/>
  <c r="Q350" i="4"/>
  <c r="R350" i="4" s="1"/>
  <c r="O350" i="4"/>
  <c r="M350" i="4"/>
  <c r="N350" i="4" s="1"/>
  <c r="L350" i="4"/>
  <c r="P350" i="4" s="1"/>
  <c r="K350" i="4"/>
  <c r="I350" i="4"/>
  <c r="J350" i="4" s="1"/>
  <c r="H350" i="4"/>
  <c r="Q349" i="4"/>
  <c r="R349" i="4" s="1"/>
  <c r="O349" i="4"/>
  <c r="M349" i="4"/>
  <c r="N349" i="4" s="1"/>
  <c r="L349" i="4"/>
  <c r="P349" i="4" s="1"/>
  <c r="K349" i="4"/>
  <c r="I349" i="4"/>
  <c r="J349" i="4" s="1"/>
  <c r="H349" i="4"/>
  <c r="Q348" i="4"/>
  <c r="R348" i="4" s="1"/>
  <c r="O348" i="4"/>
  <c r="M348" i="4"/>
  <c r="N348" i="4" s="1"/>
  <c r="L348" i="4"/>
  <c r="P348" i="4" s="1"/>
  <c r="K348" i="4"/>
  <c r="I348" i="4"/>
  <c r="J348" i="4" s="1"/>
  <c r="H348" i="4"/>
  <c r="Q347" i="4"/>
  <c r="R347" i="4" s="1"/>
  <c r="O347" i="4"/>
  <c r="M347" i="4"/>
  <c r="N347" i="4" s="1"/>
  <c r="L347" i="4"/>
  <c r="P347" i="4" s="1"/>
  <c r="K347" i="4"/>
  <c r="I347" i="4"/>
  <c r="J347" i="4" s="1"/>
  <c r="H347" i="4"/>
  <c r="Q346" i="4"/>
  <c r="R346" i="4" s="1"/>
  <c r="O346" i="4"/>
  <c r="M346" i="4"/>
  <c r="N346" i="4" s="1"/>
  <c r="L346" i="4"/>
  <c r="P346" i="4" s="1"/>
  <c r="K346" i="4"/>
  <c r="I346" i="4"/>
  <c r="J346" i="4" s="1"/>
  <c r="H346" i="4"/>
  <c r="Q345" i="4"/>
  <c r="R345" i="4" s="1"/>
  <c r="O345" i="4"/>
  <c r="M345" i="4"/>
  <c r="N345" i="4" s="1"/>
  <c r="L345" i="4"/>
  <c r="P345" i="4" s="1"/>
  <c r="K345" i="4"/>
  <c r="I345" i="4"/>
  <c r="J345" i="4" s="1"/>
  <c r="H345" i="4"/>
  <c r="Q344" i="4"/>
  <c r="R344" i="4" s="1"/>
  <c r="O344" i="4"/>
  <c r="M344" i="4"/>
  <c r="N344" i="4" s="1"/>
  <c r="L344" i="4"/>
  <c r="P344" i="4" s="1"/>
  <c r="K344" i="4"/>
  <c r="I344" i="4"/>
  <c r="J344" i="4" s="1"/>
  <c r="H344" i="4"/>
  <c r="Q343" i="4"/>
  <c r="R343" i="4" s="1"/>
  <c r="O343" i="4"/>
  <c r="M343" i="4"/>
  <c r="N343" i="4" s="1"/>
  <c r="L343" i="4"/>
  <c r="P343" i="4" s="1"/>
  <c r="K343" i="4"/>
  <c r="I343" i="4"/>
  <c r="J343" i="4" s="1"/>
  <c r="H343" i="4"/>
  <c r="Q342" i="4"/>
  <c r="R342" i="4" s="1"/>
  <c r="O342" i="4"/>
  <c r="M342" i="4"/>
  <c r="N342" i="4" s="1"/>
  <c r="L342" i="4"/>
  <c r="P342" i="4" s="1"/>
  <c r="K342" i="4"/>
  <c r="I342" i="4"/>
  <c r="J342" i="4" s="1"/>
  <c r="H342" i="4"/>
  <c r="Q341" i="4"/>
  <c r="R341" i="4" s="1"/>
  <c r="O341" i="4"/>
  <c r="M341" i="4"/>
  <c r="N341" i="4" s="1"/>
  <c r="L341" i="4"/>
  <c r="P341" i="4" s="1"/>
  <c r="K341" i="4"/>
  <c r="I341" i="4"/>
  <c r="J341" i="4" s="1"/>
  <c r="H341" i="4"/>
  <c r="Q340" i="4"/>
  <c r="R340" i="4" s="1"/>
  <c r="O340" i="4"/>
  <c r="M340" i="4"/>
  <c r="N340" i="4" s="1"/>
  <c r="L340" i="4"/>
  <c r="P340" i="4" s="1"/>
  <c r="K340" i="4"/>
  <c r="I340" i="4"/>
  <c r="J340" i="4" s="1"/>
  <c r="H340" i="4"/>
  <c r="Q339" i="4"/>
  <c r="R339" i="4" s="1"/>
  <c r="O339" i="4"/>
  <c r="M339" i="4"/>
  <c r="N339" i="4" s="1"/>
  <c r="L339" i="4"/>
  <c r="P339" i="4" s="1"/>
  <c r="K339" i="4"/>
  <c r="I339" i="4"/>
  <c r="J339" i="4" s="1"/>
  <c r="H339" i="4"/>
  <c r="Q338" i="4"/>
  <c r="R338" i="4" s="1"/>
  <c r="O338" i="4"/>
  <c r="M338" i="4"/>
  <c r="N338" i="4" s="1"/>
  <c r="L338" i="4"/>
  <c r="P338" i="4" s="1"/>
  <c r="K338" i="4"/>
  <c r="I338" i="4"/>
  <c r="J338" i="4" s="1"/>
  <c r="H338" i="4"/>
  <c r="Q337" i="4"/>
  <c r="R337" i="4" s="1"/>
  <c r="O337" i="4"/>
  <c r="M337" i="4"/>
  <c r="N337" i="4" s="1"/>
  <c r="L337" i="4"/>
  <c r="P337" i="4" s="1"/>
  <c r="K337" i="4"/>
  <c r="I337" i="4"/>
  <c r="J337" i="4" s="1"/>
  <c r="H337" i="4"/>
  <c r="Q336" i="4"/>
  <c r="R336" i="4" s="1"/>
  <c r="O336" i="4"/>
  <c r="M336" i="4"/>
  <c r="N336" i="4" s="1"/>
  <c r="L336" i="4"/>
  <c r="P336" i="4" s="1"/>
  <c r="K336" i="4"/>
  <c r="I336" i="4"/>
  <c r="J336" i="4" s="1"/>
  <c r="H336" i="4"/>
  <c r="Q335" i="4"/>
  <c r="R335" i="4" s="1"/>
  <c r="O335" i="4"/>
  <c r="M335" i="4"/>
  <c r="N335" i="4" s="1"/>
  <c r="L335" i="4"/>
  <c r="P335" i="4" s="1"/>
  <c r="K335" i="4"/>
  <c r="I335" i="4"/>
  <c r="J335" i="4" s="1"/>
  <c r="H335" i="4"/>
  <c r="Q334" i="4"/>
  <c r="R334" i="4" s="1"/>
  <c r="O334" i="4"/>
  <c r="M334" i="4"/>
  <c r="N334" i="4" s="1"/>
  <c r="L334" i="4"/>
  <c r="P334" i="4" s="1"/>
  <c r="K334" i="4"/>
  <c r="I334" i="4"/>
  <c r="J334" i="4" s="1"/>
  <c r="H334" i="4"/>
  <c r="Q333" i="4"/>
  <c r="R333" i="4" s="1"/>
  <c r="O333" i="4"/>
  <c r="M333" i="4"/>
  <c r="N333" i="4" s="1"/>
  <c r="L333" i="4"/>
  <c r="P333" i="4" s="1"/>
  <c r="K333" i="4"/>
  <c r="I333" i="4"/>
  <c r="J333" i="4" s="1"/>
  <c r="H333" i="4"/>
  <c r="Q332" i="4"/>
  <c r="R332" i="4" s="1"/>
  <c r="O332" i="4"/>
  <c r="M332" i="4"/>
  <c r="N332" i="4" s="1"/>
  <c r="L332" i="4"/>
  <c r="P332" i="4" s="1"/>
  <c r="K332" i="4"/>
  <c r="I332" i="4"/>
  <c r="J332" i="4" s="1"/>
  <c r="H332" i="4"/>
  <c r="Q331" i="4"/>
  <c r="R331" i="4" s="1"/>
  <c r="O331" i="4"/>
  <c r="M331" i="4"/>
  <c r="N331" i="4" s="1"/>
  <c r="L331" i="4"/>
  <c r="P331" i="4" s="1"/>
  <c r="K331" i="4"/>
  <c r="I331" i="4"/>
  <c r="J331" i="4" s="1"/>
  <c r="H331" i="4"/>
  <c r="Q330" i="4"/>
  <c r="R330" i="4" s="1"/>
  <c r="O330" i="4"/>
  <c r="M330" i="4"/>
  <c r="N330" i="4" s="1"/>
  <c r="L330" i="4"/>
  <c r="P330" i="4" s="1"/>
  <c r="K330" i="4"/>
  <c r="I330" i="4"/>
  <c r="J330" i="4" s="1"/>
  <c r="H330" i="4"/>
  <c r="Q329" i="4"/>
  <c r="R329" i="4" s="1"/>
  <c r="O329" i="4"/>
  <c r="M329" i="4"/>
  <c r="N329" i="4" s="1"/>
  <c r="L329" i="4"/>
  <c r="P329" i="4" s="1"/>
  <c r="K329" i="4"/>
  <c r="I329" i="4"/>
  <c r="J329" i="4" s="1"/>
  <c r="H329" i="4"/>
  <c r="Q328" i="4"/>
  <c r="R328" i="4" s="1"/>
  <c r="O328" i="4"/>
  <c r="M328" i="4"/>
  <c r="N328" i="4" s="1"/>
  <c r="L328" i="4"/>
  <c r="P328" i="4" s="1"/>
  <c r="K328" i="4"/>
  <c r="I328" i="4"/>
  <c r="J328" i="4" s="1"/>
  <c r="H328" i="4"/>
  <c r="Q327" i="4"/>
  <c r="R327" i="4" s="1"/>
  <c r="O327" i="4"/>
  <c r="M327" i="4"/>
  <c r="N327" i="4" s="1"/>
  <c r="L327" i="4"/>
  <c r="P327" i="4" s="1"/>
  <c r="K327" i="4"/>
  <c r="I327" i="4"/>
  <c r="J327" i="4" s="1"/>
  <c r="H327" i="4"/>
  <c r="Q326" i="4"/>
  <c r="R326" i="4" s="1"/>
  <c r="O326" i="4"/>
  <c r="M326" i="4"/>
  <c r="N326" i="4" s="1"/>
  <c r="L326" i="4"/>
  <c r="P326" i="4" s="1"/>
  <c r="K326" i="4"/>
  <c r="I326" i="4"/>
  <c r="J326" i="4" s="1"/>
  <c r="H326" i="4"/>
  <c r="Q325" i="4"/>
  <c r="R325" i="4" s="1"/>
  <c r="O325" i="4"/>
  <c r="M325" i="4"/>
  <c r="N325" i="4" s="1"/>
  <c r="L325" i="4"/>
  <c r="P325" i="4" s="1"/>
  <c r="K325" i="4"/>
  <c r="I325" i="4"/>
  <c r="J325" i="4" s="1"/>
  <c r="H325" i="4"/>
  <c r="Q324" i="4"/>
  <c r="R324" i="4" s="1"/>
  <c r="O324" i="4"/>
  <c r="M324" i="4"/>
  <c r="N324" i="4" s="1"/>
  <c r="L324" i="4"/>
  <c r="P324" i="4" s="1"/>
  <c r="K324" i="4"/>
  <c r="I324" i="4"/>
  <c r="J324" i="4" s="1"/>
  <c r="H324" i="4"/>
  <c r="Q323" i="4"/>
  <c r="R323" i="4" s="1"/>
  <c r="O323" i="4"/>
  <c r="M323" i="4"/>
  <c r="N323" i="4" s="1"/>
  <c r="L323" i="4"/>
  <c r="P323" i="4" s="1"/>
  <c r="K323" i="4"/>
  <c r="I323" i="4"/>
  <c r="J323" i="4" s="1"/>
  <c r="H323" i="4"/>
  <c r="Q322" i="4"/>
  <c r="R322" i="4" s="1"/>
  <c r="O322" i="4"/>
  <c r="M322" i="4"/>
  <c r="N322" i="4" s="1"/>
  <c r="L322" i="4"/>
  <c r="P322" i="4" s="1"/>
  <c r="K322" i="4"/>
  <c r="I322" i="4"/>
  <c r="J322" i="4" s="1"/>
  <c r="H322" i="4"/>
  <c r="Q321" i="4"/>
  <c r="R321" i="4" s="1"/>
  <c r="O321" i="4"/>
  <c r="M321" i="4"/>
  <c r="N321" i="4" s="1"/>
  <c r="L321" i="4"/>
  <c r="P321" i="4" s="1"/>
  <c r="K321" i="4"/>
  <c r="I321" i="4"/>
  <c r="J321" i="4" s="1"/>
  <c r="H321" i="4"/>
  <c r="Q320" i="4"/>
  <c r="R320" i="4" s="1"/>
  <c r="O320" i="4"/>
  <c r="M320" i="4"/>
  <c r="N320" i="4" s="1"/>
  <c r="L320" i="4"/>
  <c r="P320" i="4" s="1"/>
  <c r="K320" i="4"/>
  <c r="I320" i="4"/>
  <c r="J320" i="4" s="1"/>
  <c r="H320" i="4"/>
  <c r="Q319" i="4"/>
  <c r="R319" i="4" s="1"/>
  <c r="O319" i="4"/>
  <c r="M319" i="4"/>
  <c r="N319" i="4" s="1"/>
  <c r="L319" i="4"/>
  <c r="P319" i="4" s="1"/>
  <c r="K319" i="4"/>
  <c r="I319" i="4"/>
  <c r="J319" i="4" s="1"/>
  <c r="H319" i="4"/>
  <c r="Q318" i="4"/>
  <c r="R318" i="4" s="1"/>
  <c r="O318" i="4"/>
  <c r="M318" i="4"/>
  <c r="N318" i="4" s="1"/>
  <c r="L318" i="4"/>
  <c r="P318" i="4" s="1"/>
  <c r="K318" i="4"/>
  <c r="I318" i="4"/>
  <c r="J318" i="4" s="1"/>
  <c r="H318" i="4"/>
  <c r="Q317" i="4"/>
  <c r="R317" i="4" s="1"/>
  <c r="O317" i="4"/>
  <c r="M317" i="4"/>
  <c r="N317" i="4" s="1"/>
  <c r="L317" i="4"/>
  <c r="P317" i="4" s="1"/>
  <c r="K317" i="4"/>
  <c r="I317" i="4"/>
  <c r="J317" i="4" s="1"/>
  <c r="H317" i="4"/>
  <c r="Q316" i="4"/>
  <c r="R316" i="4" s="1"/>
  <c r="O316" i="4"/>
  <c r="M316" i="4"/>
  <c r="N316" i="4" s="1"/>
  <c r="L316" i="4"/>
  <c r="P316" i="4" s="1"/>
  <c r="K316" i="4"/>
  <c r="I316" i="4"/>
  <c r="J316" i="4" s="1"/>
  <c r="H316" i="4"/>
  <c r="Q315" i="4"/>
  <c r="R315" i="4" s="1"/>
  <c r="O315" i="4"/>
  <c r="M315" i="4"/>
  <c r="N315" i="4" s="1"/>
  <c r="L315" i="4"/>
  <c r="P315" i="4" s="1"/>
  <c r="K315" i="4"/>
  <c r="I315" i="4"/>
  <c r="J315" i="4" s="1"/>
  <c r="H315" i="4"/>
  <c r="Q314" i="4"/>
  <c r="R314" i="4" s="1"/>
  <c r="O314" i="4"/>
  <c r="M314" i="4"/>
  <c r="N314" i="4" s="1"/>
  <c r="L314" i="4"/>
  <c r="P314" i="4" s="1"/>
  <c r="K314" i="4"/>
  <c r="I314" i="4"/>
  <c r="J314" i="4" s="1"/>
  <c r="H314" i="4"/>
  <c r="Q313" i="4"/>
  <c r="R313" i="4" s="1"/>
  <c r="O313" i="4"/>
  <c r="M313" i="4"/>
  <c r="N313" i="4" s="1"/>
  <c r="L313" i="4"/>
  <c r="P313" i="4" s="1"/>
  <c r="K313" i="4"/>
  <c r="I313" i="4"/>
  <c r="J313" i="4" s="1"/>
  <c r="H313" i="4"/>
  <c r="Q312" i="4"/>
  <c r="R312" i="4" s="1"/>
  <c r="O312" i="4"/>
  <c r="M312" i="4"/>
  <c r="N312" i="4" s="1"/>
  <c r="L312" i="4"/>
  <c r="P312" i="4" s="1"/>
  <c r="K312" i="4"/>
  <c r="I312" i="4"/>
  <c r="J312" i="4" s="1"/>
  <c r="H312" i="4"/>
  <c r="Q311" i="4"/>
  <c r="R311" i="4" s="1"/>
  <c r="O311" i="4"/>
  <c r="M311" i="4"/>
  <c r="N311" i="4" s="1"/>
  <c r="L311" i="4"/>
  <c r="P311" i="4" s="1"/>
  <c r="K311" i="4"/>
  <c r="I311" i="4"/>
  <c r="J311" i="4" s="1"/>
  <c r="H311" i="4"/>
  <c r="Q310" i="4"/>
  <c r="R310" i="4" s="1"/>
  <c r="O310" i="4"/>
  <c r="M310" i="4"/>
  <c r="N310" i="4" s="1"/>
  <c r="L310" i="4"/>
  <c r="P310" i="4" s="1"/>
  <c r="K310" i="4"/>
  <c r="I310" i="4"/>
  <c r="J310" i="4" s="1"/>
  <c r="H310" i="4"/>
  <c r="Q309" i="4"/>
  <c r="R309" i="4" s="1"/>
  <c r="O309" i="4"/>
  <c r="M309" i="4"/>
  <c r="N309" i="4" s="1"/>
  <c r="L309" i="4"/>
  <c r="P309" i="4" s="1"/>
  <c r="K309" i="4"/>
  <c r="I309" i="4"/>
  <c r="J309" i="4" s="1"/>
  <c r="H309" i="4"/>
  <c r="Q308" i="4"/>
  <c r="R308" i="4" s="1"/>
  <c r="O308" i="4"/>
  <c r="M308" i="4"/>
  <c r="N308" i="4" s="1"/>
  <c r="L308" i="4"/>
  <c r="P308" i="4" s="1"/>
  <c r="K308" i="4"/>
  <c r="I308" i="4"/>
  <c r="J308" i="4" s="1"/>
  <c r="H308" i="4"/>
  <c r="Q307" i="4"/>
  <c r="R307" i="4" s="1"/>
  <c r="O307" i="4"/>
  <c r="M307" i="4"/>
  <c r="N307" i="4" s="1"/>
  <c r="L307" i="4"/>
  <c r="P307" i="4" s="1"/>
  <c r="K307" i="4"/>
  <c r="I307" i="4"/>
  <c r="J307" i="4" s="1"/>
  <c r="H307" i="4"/>
  <c r="Q306" i="4"/>
  <c r="R306" i="4" s="1"/>
  <c r="O306" i="4"/>
  <c r="M306" i="4"/>
  <c r="N306" i="4" s="1"/>
  <c r="L306" i="4"/>
  <c r="P306" i="4" s="1"/>
  <c r="K306" i="4"/>
  <c r="I306" i="4"/>
  <c r="J306" i="4" s="1"/>
  <c r="H306" i="4"/>
  <c r="Q305" i="4"/>
  <c r="R305" i="4" s="1"/>
  <c r="O305" i="4"/>
  <c r="M305" i="4"/>
  <c r="N305" i="4" s="1"/>
  <c r="L305" i="4"/>
  <c r="P305" i="4" s="1"/>
  <c r="K305" i="4"/>
  <c r="I305" i="4"/>
  <c r="J305" i="4" s="1"/>
  <c r="H305" i="4"/>
  <c r="Q304" i="4"/>
  <c r="R304" i="4" s="1"/>
  <c r="O304" i="4"/>
  <c r="M304" i="4"/>
  <c r="N304" i="4" s="1"/>
  <c r="L304" i="4"/>
  <c r="P304" i="4" s="1"/>
  <c r="K304" i="4"/>
  <c r="I304" i="4"/>
  <c r="J304" i="4" s="1"/>
  <c r="H304" i="4"/>
  <c r="Q303" i="4"/>
  <c r="R303" i="4" s="1"/>
  <c r="O303" i="4"/>
  <c r="M303" i="4"/>
  <c r="N303" i="4" s="1"/>
  <c r="L303" i="4"/>
  <c r="P303" i="4" s="1"/>
  <c r="K303" i="4"/>
  <c r="I303" i="4"/>
  <c r="J303" i="4" s="1"/>
  <c r="H303" i="4"/>
  <c r="Q302" i="4"/>
  <c r="R302" i="4" s="1"/>
  <c r="O302" i="4"/>
  <c r="M302" i="4"/>
  <c r="N302" i="4" s="1"/>
  <c r="L302" i="4"/>
  <c r="P302" i="4" s="1"/>
  <c r="K302" i="4"/>
  <c r="I302" i="4"/>
  <c r="J302" i="4" s="1"/>
  <c r="H302" i="4"/>
  <c r="Q301" i="4"/>
  <c r="R301" i="4" s="1"/>
  <c r="O301" i="4"/>
  <c r="M301" i="4"/>
  <c r="N301" i="4" s="1"/>
  <c r="L301" i="4"/>
  <c r="P301" i="4" s="1"/>
  <c r="K301" i="4"/>
  <c r="I301" i="4"/>
  <c r="J301" i="4" s="1"/>
  <c r="H301" i="4"/>
  <c r="Q300" i="4"/>
  <c r="R300" i="4" s="1"/>
  <c r="O300" i="4"/>
  <c r="M300" i="4"/>
  <c r="N300" i="4" s="1"/>
  <c r="L300" i="4"/>
  <c r="P300" i="4" s="1"/>
  <c r="K300" i="4"/>
  <c r="I300" i="4"/>
  <c r="J300" i="4" s="1"/>
  <c r="H300" i="4"/>
  <c r="Q299" i="4"/>
  <c r="R299" i="4" s="1"/>
  <c r="O299" i="4"/>
  <c r="M299" i="4"/>
  <c r="N299" i="4" s="1"/>
  <c r="L299" i="4"/>
  <c r="P299" i="4" s="1"/>
  <c r="K299" i="4"/>
  <c r="I299" i="4"/>
  <c r="J299" i="4" s="1"/>
  <c r="H299" i="4"/>
  <c r="Q298" i="4"/>
  <c r="R298" i="4" s="1"/>
  <c r="O298" i="4"/>
  <c r="M298" i="4"/>
  <c r="N298" i="4" s="1"/>
  <c r="L298" i="4"/>
  <c r="P298" i="4" s="1"/>
  <c r="K298" i="4"/>
  <c r="I298" i="4"/>
  <c r="J298" i="4" s="1"/>
  <c r="H298" i="4"/>
  <c r="Q297" i="4"/>
  <c r="R297" i="4" s="1"/>
  <c r="O297" i="4"/>
  <c r="M297" i="4"/>
  <c r="N297" i="4" s="1"/>
  <c r="L297" i="4"/>
  <c r="P297" i="4" s="1"/>
  <c r="K297" i="4"/>
  <c r="I297" i="4"/>
  <c r="J297" i="4" s="1"/>
  <c r="H297" i="4"/>
  <c r="Q296" i="4"/>
  <c r="R296" i="4" s="1"/>
  <c r="O296" i="4"/>
  <c r="M296" i="4"/>
  <c r="N296" i="4" s="1"/>
  <c r="L296" i="4"/>
  <c r="P296" i="4" s="1"/>
  <c r="K296" i="4"/>
  <c r="I296" i="4"/>
  <c r="J296" i="4" s="1"/>
  <c r="H296" i="4"/>
  <c r="Q295" i="4"/>
  <c r="R295" i="4" s="1"/>
  <c r="O295" i="4"/>
  <c r="M295" i="4"/>
  <c r="N295" i="4" s="1"/>
  <c r="L295" i="4"/>
  <c r="P295" i="4" s="1"/>
  <c r="K295" i="4"/>
  <c r="I295" i="4"/>
  <c r="J295" i="4" s="1"/>
  <c r="H295" i="4"/>
  <c r="Q294" i="4"/>
  <c r="R294" i="4" s="1"/>
  <c r="O294" i="4"/>
  <c r="M294" i="4"/>
  <c r="N294" i="4" s="1"/>
  <c r="L294" i="4"/>
  <c r="P294" i="4" s="1"/>
  <c r="K294" i="4"/>
  <c r="I294" i="4"/>
  <c r="J294" i="4" s="1"/>
  <c r="H294" i="4"/>
  <c r="Q293" i="4"/>
  <c r="R293" i="4" s="1"/>
  <c r="O293" i="4"/>
  <c r="M293" i="4"/>
  <c r="N293" i="4" s="1"/>
  <c r="L293" i="4"/>
  <c r="P293" i="4" s="1"/>
  <c r="K293" i="4"/>
  <c r="I293" i="4"/>
  <c r="J293" i="4" s="1"/>
  <c r="H293" i="4"/>
  <c r="Q292" i="4"/>
  <c r="R292" i="4" s="1"/>
  <c r="O292" i="4"/>
  <c r="M292" i="4"/>
  <c r="N292" i="4" s="1"/>
  <c r="L292" i="4"/>
  <c r="P292" i="4" s="1"/>
  <c r="K292" i="4"/>
  <c r="I292" i="4"/>
  <c r="J292" i="4" s="1"/>
  <c r="H292" i="4"/>
  <c r="Q291" i="4"/>
  <c r="R291" i="4" s="1"/>
  <c r="O291" i="4"/>
  <c r="M291" i="4"/>
  <c r="N291" i="4" s="1"/>
  <c r="L291" i="4"/>
  <c r="P291" i="4" s="1"/>
  <c r="K291" i="4"/>
  <c r="I291" i="4"/>
  <c r="J291" i="4" s="1"/>
  <c r="H291" i="4"/>
  <c r="Q290" i="4"/>
  <c r="R290" i="4" s="1"/>
  <c r="O290" i="4"/>
  <c r="M290" i="4"/>
  <c r="N290" i="4" s="1"/>
  <c r="L290" i="4"/>
  <c r="P290" i="4" s="1"/>
  <c r="K290" i="4"/>
  <c r="I290" i="4"/>
  <c r="J290" i="4" s="1"/>
  <c r="H290" i="4"/>
  <c r="Q289" i="4"/>
  <c r="R289" i="4" s="1"/>
  <c r="O289" i="4"/>
  <c r="M289" i="4"/>
  <c r="N289" i="4" s="1"/>
  <c r="L289" i="4"/>
  <c r="P289" i="4" s="1"/>
  <c r="K289" i="4"/>
  <c r="I289" i="4"/>
  <c r="J289" i="4" s="1"/>
  <c r="H289" i="4"/>
  <c r="Q288" i="4"/>
  <c r="R288" i="4" s="1"/>
  <c r="O288" i="4"/>
  <c r="M288" i="4"/>
  <c r="N288" i="4" s="1"/>
  <c r="L288" i="4"/>
  <c r="P288" i="4" s="1"/>
  <c r="K288" i="4"/>
  <c r="I288" i="4"/>
  <c r="J288" i="4" s="1"/>
  <c r="H288" i="4"/>
  <c r="Q287" i="4"/>
  <c r="R287" i="4" s="1"/>
  <c r="O287" i="4"/>
  <c r="M287" i="4"/>
  <c r="N287" i="4" s="1"/>
  <c r="L287" i="4"/>
  <c r="P287" i="4" s="1"/>
  <c r="K287" i="4"/>
  <c r="I287" i="4"/>
  <c r="J287" i="4" s="1"/>
  <c r="H287" i="4"/>
  <c r="Q286" i="4"/>
  <c r="R286" i="4" s="1"/>
  <c r="O286" i="4"/>
  <c r="M286" i="4"/>
  <c r="N286" i="4" s="1"/>
  <c r="L286" i="4"/>
  <c r="P286" i="4" s="1"/>
  <c r="K286" i="4"/>
  <c r="I286" i="4"/>
  <c r="J286" i="4" s="1"/>
  <c r="H286" i="4"/>
  <c r="Q285" i="4"/>
  <c r="R285" i="4" s="1"/>
  <c r="O285" i="4"/>
  <c r="M285" i="4"/>
  <c r="N285" i="4" s="1"/>
  <c r="L285" i="4"/>
  <c r="P285" i="4" s="1"/>
  <c r="K285" i="4"/>
  <c r="I285" i="4"/>
  <c r="J285" i="4" s="1"/>
  <c r="H285" i="4"/>
  <c r="Q284" i="4"/>
  <c r="R284" i="4" s="1"/>
  <c r="O284" i="4"/>
  <c r="M284" i="4"/>
  <c r="N284" i="4" s="1"/>
  <c r="L284" i="4"/>
  <c r="P284" i="4" s="1"/>
  <c r="K284" i="4"/>
  <c r="I284" i="4"/>
  <c r="J284" i="4" s="1"/>
  <c r="H284" i="4"/>
  <c r="Q283" i="4"/>
  <c r="R283" i="4" s="1"/>
  <c r="O283" i="4"/>
  <c r="M283" i="4"/>
  <c r="N283" i="4" s="1"/>
  <c r="L283" i="4"/>
  <c r="P283" i="4" s="1"/>
  <c r="K283" i="4"/>
  <c r="I283" i="4"/>
  <c r="J283" i="4" s="1"/>
  <c r="H283" i="4"/>
  <c r="Q282" i="4"/>
  <c r="R282" i="4" s="1"/>
  <c r="O282" i="4"/>
  <c r="M282" i="4"/>
  <c r="N282" i="4" s="1"/>
  <c r="L282" i="4"/>
  <c r="P282" i="4" s="1"/>
  <c r="K282" i="4"/>
  <c r="I282" i="4"/>
  <c r="J282" i="4" s="1"/>
  <c r="H282" i="4"/>
  <c r="Q281" i="4"/>
  <c r="R281" i="4" s="1"/>
  <c r="O281" i="4"/>
  <c r="M281" i="4"/>
  <c r="N281" i="4" s="1"/>
  <c r="L281" i="4"/>
  <c r="P281" i="4" s="1"/>
  <c r="K281" i="4"/>
  <c r="I281" i="4"/>
  <c r="J281" i="4" s="1"/>
  <c r="H281" i="4"/>
  <c r="Q280" i="4"/>
  <c r="R280" i="4" s="1"/>
  <c r="O280" i="4"/>
  <c r="M280" i="4"/>
  <c r="N280" i="4" s="1"/>
  <c r="L280" i="4"/>
  <c r="P280" i="4" s="1"/>
  <c r="K280" i="4"/>
  <c r="I280" i="4"/>
  <c r="J280" i="4" s="1"/>
  <c r="H280" i="4"/>
  <c r="Q279" i="4"/>
  <c r="R279" i="4" s="1"/>
  <c r="O279" i="4"/>
  <c r="M279" i="4"/>
  <c r="N279" i="4" s="1"/>
  <c r="L279" i="4"/>
  <c r="P279" i="4" s="1"/>
  <c r="K279" i="4"/>
  <c r="I279" i="4"/>
  <c r="J279" i="4" s="1"/>
  <c r="H279" i="4"/>
  <c r="Q278" i="4"/>
  <c r="R278" i="4" s="1"/>
  <c r="O278" i="4"/>
  <c r="M278" i="4"/>
  <c r="N278" i="4" s="1"/>
  <c r="L278" i="4"/>
  <c r="P278" i="4" s="1"/>
  <c r="K278" i="4"/>
  <c r="I278" i="4"/>
  <c r="J278" i="4" s="1"/>
  <c r="H278" i="4"/>
  <c r="Q277" i="4"/>
  <c r="R277" i="4" s="1"/>
  <c r="O277" i="4"/>
  <c r="M277" i="4"/>
  <c r="N277" i="4" s="1"/>
  <c r="L277" i="4"/>
  <c r="P277" i="4" s="1"/>
  <c r="K277" i="4"/>
  <c r="I277" i="4"/>
  <c r="J277" i="4" s="1"/>
  <c r="H277" i="4"/>
  <c r="Q276" i="4"/>
  <c r="R276" i="4" s="1"/>
  <c r="O276" i="4"/>
  <c r="M276" i="4"/>
  <c r="N276" i="4" s="1"/>
  <c r="L276" i="4"/>
  <c r="P276" i="4" s="1"/>
  <c r="K276" i="4"/>
  <c r="I276" i="4"/>
  <c r="J276" i="4" s="1"/>
  <c r="H276" i="4"/>
  <c r="Q275" i="4"/>
  <c r="R275" i="4" s="1"/>
  <c r="O275" i="4"/>
  <c r="M275" i="4"/>
  <c r="N275" i="4" s="1"/>
  <c r="L275" i="4"/>
  <c r="P275" i="4" s="1"/>
  <c r="K275" i="4"/>
  <c r="I275" i="4"/>
  <c r="J275" i="4" s="1"/>
  <c r="H275" i="4"/>
  <c r="Q274" i="4"/>
  <c r="R274" i="4" s="1"/>
  <c r="O274" i="4"/>
  <c r="M274" i="4"/>
  <c r="N274" i="4" s="1"/>
  <c r="L274" i="4"/>
  <c r="P274" i="4" s="1"/>
  <c r="K274" i="4"/>
  <c r="I274" i="4"/>
  <c r="J274" i="4" s="1"/>
  <c r="H274" i="4"/>
  <c r="Q273" i="4"/>
  <c r="R273" i="4" s="1"/>
  <c r="O273" i="4"/>
  <c r="M273" i="4"/>
  <c r="N273" i="4" s="1"/>
  <c r="L273" i="4"/>
  <c r="P273" i="4" s="1"/>
  <c r="K273" i="4"/>
  <c r="I273" i="4"/>
  <c r="J273" i="4" s="1"/>
  <c r="H273" i="4"/>
  <c r="Q272" i="4"/>
  <c r="R272" i="4" s="1"/>
  <c r="O272" i="4"/>
  <c r="M272" i="4"/>
  <c r="N272" i="4" s="1"/>
  <c r="L272" i="4"/>
  <c r="P272" i="4" s="1"/>
  <c r="K272" i="4"/>
  <c r="I272" i="4"/>
  <c r="J272" i="4" s="1"/>
  <c r="H272" i="4"/>
  <c r="Q271" i="4"/>
  <c r="R271" i="4" s="1"/>
  <c r="O271" i="4"/>
  <c r="M271" i="4"/>
  <c r="N271" i="4" s="1"/>
  <c r="L271" i="4"/>
  <c r="P271" i="4" s="1"/>
  <c r="K271" i="4"/>
  <c r="I271" i="4"/>
  <c r="J271" i="4" s="1"/>
  <c r="H271" i="4"/>
  <c r="Q270" i="4"/>
  <c r="R270" i="4" s="1"/>
  <c r="O270" i="4"/>
  <c r="M270" i="4"/>
  <c r="N270" i="4" s="1"/>
  <c r="L270" i="4"/>
  <c r="P270" i="4" s="1"/>
  <c r="K270" i="4"/>
  <c r="I270" i="4"/>
  <c r="J270" i="4" s="1"/>
  <c r="H270" i="4"/>
  <c r="Q269" i="4"/>
  <c r="R269" i="4" s="1"/>
  <c r="O269" i="4"/>
  <c r="M269" i="4"/>
  <c r="N269" i="4" s="1"/>
  <c r="L269" i="4"/>
  <c r="P269" i="4" s="1"/>
  <c r="K269" i="4"/>
  <c r="I269" i="4"/>
  <c r="J269" i="4" s="1"/>
  <c r="H269" i="4"/>
  <c r="Q268" i="4"/>
  <c r="R268" i="4" s="1"/>
  <c r="O268" i="4"/>
  <c r="M268" i="4"/>
  <c r="N268" i="4" s="1"/>
  <c r="L268" i="4"/>
  <c r="P268" i="4" s="1"/>
  <c r="K268" i="4"/>
  <c r="I268" i="4"/>
  <c r="J268" i="4" s="1"/>
  <c r="H268" i="4"/>
  <c r="Q267" i="4"/>
  <c r="R267" i="4" s="1"/>
  <c r="O267" i="4"/>
  <c r="M267" i="4"/>
  <c r="N267" i="4" s="1"/>
  <c r="L267" i="4"/>
  <c r="P267" i="4" s="1"/>
  <c r="K267" i="4"/>
  <c r="I267" i="4"/>
  <c r="J267" i="4" s="1"/>
  <c r="H267" i="4"/>
  <c r="Q266" i="4"/>
  <c r="R266" i="4" s="1"/>
  <c r="O266" i="4"/>
  <c r="M266" i="4"/>
  <c r="N266" i="4" s="1"/>
  <c r="L266" i="4"/>
  <c r="P266" i="4" s="1"/>
  <c r="K266" i="4"/>
  <c r="I266" i="4"/>
  <c r="J266" i="4" s="1"/>
  <c r="H266" i="4"/>
  <c r="Q265" i="4"/>
  <c r="R265" i="4" s="1"/>
  <c r="O265" i="4"/>
  <c r="M265" i="4"/>
  <c r="N265" i="4" s="1"/>
  <c r="L265" i="4"/>
  <c r="P265" i="4" s="1"/>
  <c r="K265" i="4"/>
  <c r="I265" i="4"/>
  <c r="J265" i="4" s="1"/>
  <c r="H265" i="4"/>
  <c r="Q264" i="4"/>
  <c r="R264" i="4" s="1"/>
  <c r="O264" i="4"/>
  <c r="M264" i="4"/>
  <c r="N264" i="4" s="1"/>
  <c r="L264" i="4"/>
  <c r="P264" i="4" s="1"/>
  <c r="K264" i="4"/>
  <c r="I264" i="4"/>
  <c r="J264" i="4" s="1"/>
  <c r="H264" i="4"/>
  <c r="Q263" i="4"/>
  <c r="R263" i="4" s="1"/>
  <c r="O263" i="4"/>
  <c r="M263" i="4"/>
  <c r="N263" i="4" s="1"/>
  <c r="L263" i="4"/>
  <c r="P263" i="4" s="1"/>
  <c r="K263" i="4"/>
  <c r="I263" i="4"/>
  <c r="J263" i="4" s="1"/>
  <c r="H263" i="4"/>
  <c r="Q262" i="4"/>
  <c r="R262" i="4" s="1"/>
  <c r="O262" i="4"/>
  <c r="M262" i="4"/>
  <c r="N262" i="4" s="1"/>
  <c r="L262" i="4"/>
  <c r="P262" i="4" s="1"/>
  <c r="K262" i="4"/>
  <c r="I262" i="4"/>
  <c r="J262" i="4" s="1"/>
  <c r="H262" i="4"/>
  <c r="Q261" i="4"/>
  <c r="R261" i="4" s="1"/>
  <c r="O261" i="4"/>
  <c r="M261" i="4"/>
  <c r="N261" i="4" s="1"/>
  <c r="L261" i="4"/>
  <c r="P261" i="4" s="1"/>
  <c r="K261" i="4"/>
  <c r="I261" i="4"/>
  <c r="J261" i="4" s="1"/>
  <c r="H261" i="4"/>
  <c r="Q260" i="4"/>
  <c r="R260" i="4" s="1"/>
  <c r="O260" i="4"/>
  <c r="M260" i="4"/>
  <c r="N260" i="4" s="1"/>
  <c r="L260" i="4"/>
  <c r="P260" i="4" s="1"/>
  <c r="K260" i="4"/>
  <c r="I260" i="4"/>
  <c r="J260" i="4" s="1"/>
  <c r="H260" i="4"/>
  <c r="Q259" i="4"/>
  <c r="R259" i="4" s="1"/>
  <c r="O259" i="4"/>
  <c r="M259" i="4"/>
  <c r="N259" i="4" s="1"/>
  <c r="L259" i="4"/>
  <c r="P259" i="4" s="1"/>
  <c r="K259" i="4"/>
  <c r="I259" i="4"/>
  <c r="J259" i="4" s="1"/>
  <c r="H259" i="4"/>
  <c r="Q258" i="4"/>
  <c r="R258" i="4" s="1"/>
  <c r="O258" i="4"/>
  <c r="M258" i="4"/>
  <c r="N258" i="4" s="1"/>
  <c r="L258" i="4"/>
  <c r="P258" i="4" s="1"/>
  <c r="K258" i="4"/>
  <c r="I258" i="4"/>
  <c r="J258" i="4" s="1"/>
  <c r="H258" i="4"/>
  <c r="Q257" i="4"/>
  <c r="R257" i="4" s="1"/>
  <c r="O257" i="4"/>
  <c r="M257" i="4"/>
  <c r="N257" i="4" s="1"/>
  <c r="L257" i="4"/>
  <c r="P257" i="4" s="1"/>
  <c r="K257" i="4"/>
  <c r="I257" i="4"/>
  <c r="J257" i="4" s="1"/>
  <c r="H257" i="4"/>
  <c r="Q256" i="4"/>
  <c r="R256" i="4" s="1"/>
  <c r="O256" i="4"/>
  <c r="M256" i="4"/>
  <c r="N256" i="4" s="1"/>
  <c r="L256" i="4"/>
  <c r="P256" i="4" s="1"/>
  <c r="K256" i="4"/>
  <c r="I256" i="4"/>
  <c r="J256" i="4" s="1"/>
  <c r="H256" i="4"/>
  <c r="Q255" i="4"/>
  <c r="R255" i="4" s="1"/>
  <c r="O255" i="4"/>
  <c r="M255" i="4"/>
  <c r="N255" i="4" s="1"/>
  <c r="L255" i="4"/>
  <c r="P255" i="4" s="1"/>
  <c r="K255" i="4"/>
  <c r="I255" i="4"/>
  <c r="J255" i="4" s="1"/>
  <c r="H255" i="4"/>
  <c r="Q254" i="4"/>
  <c r="R254" i="4" s="1"/>
  <c r="O254" i="4"/>
  <c r="M254" i="4"/>
  <c r="N254" i="4" s="1"/>
  <c r="L254" i="4"/>
  <c r="P254" i="4" s="1"/>
  <c r="K254" i="4"/>
  <c r="I254" i="4"/>
  <c r="J254" i="4" s="1"/>
  <c r="H254" i="4"/>
  <c r="Q253" i="4"/>
  <c r="R253" i="4" s="1"/>
  <c r="O253" i="4"/>
  <c r="M253" i="4"/>
  <c r="N253" i="4" s="1"/>
  <c r="L253" i="4"/>
  <c r="P253" i="4" s="1"/>
  <c r="K253" i="4"/>
  <c r="I253" i="4"/>
  <c r="J253" i="4" s="1"/>
  <c r="H253" i="4"/>
  <c r="Q252" i="4"/>
  <c r="R252" i="4" s="1"/>
  <c r="O252" i="4"/>
  <c r="M252" i="4"/>
  <c r="N252" i="4" s="1"/>
  <c r="L252" i="4"/>
  <c r="P252" i="4" s="1"/>
  <c r="K252" i="4"/>
  <c r="I252" i="4"/>
  <c r="J252" i="4" s="1"/>
  <c r="H252" i="4"/>
  <c r="Q251" i="4"/>
  <c r="R251" i="4" s="1"/>
  <c r="O251" i="4"/>
  <c r="M251" i="4"/>
  <c r="N251" i="4" s="1"/>
  <c r="L251" i="4"/>
  <c r="P251" i="4" s="1"/>
  <c r="K251" i="4"/>
  <c r="I251" i="4"/>
  <c r="J251" i="4" s="1"/>
  <c r="H251" i="4"/>
  <c r="Q250" i="4"/>
  <c r="R250" i="4" s="1"/>
  <c r="O250" i="4"/>
  <c r="M250" i="4"/>
  <c r="N250" i="4" s="1"/>
  <c r="L250" i="4"/>
  <c r="P250" i="4" s="1"/>
  <c r="K250" i="4"/>
  <c r="I250" i="4"/>
  <c r="J250" i="4" s="1"/>
  <c r="H250" i="4"/>
  <c r="Q249" i="4"/>
  <c r="R249" i="4" s="1"/>
  <c r="O249" i="4"/>
  <c r="M249" i="4"/>
  <c r="N249" i="4" s="1"/>
  <c r="L249" i="4"/>
  <c r="P249" i="4" s="1"/>
  <c r="K249" i="4"/>
  <c r="I249" i="4"/>
  <c r="J249" i="4" s="1"/>
  <c r="H249" i="4"/>
  <c r="Q248" i="4"/>
  <c r="R248" i="4" s="1"/>
  <c r="O248" i="4"/>
  <c r="M248" i="4"/>
  <c r="N248" i="4" s="1"/>
  <c r="L248" i="4"/>
  <c r="P248" i="4" s="1"/>
  <c r="K248" i="4"/>
  <c r="I248" i="4"/>
  <c r="J248" i="4" s="1"/>
  <c r="H248" i="4"/>
  <c r="Q247" i="4"/>
  <c r="R247" i="4" s="1"/>
  <c r="O247" i="4"/>
  <c r="M247" i="4"/>
  <c r="N247" i="4" s="1"/>
  <c r="L247" i="4"/>
  <c r="P247" i="4" s="1"/>
  <c r="K247" i="4"/>
  <c r="I247" i="4"/>
  <c r="J247" i="4" s="1"/>
  <c r="H247" i="4"/>
  <c r="Q246" i="4"/>
  <c r="R246" i="4" s="1"/>
  <c r="O246" i="4"/>
  <c r="M246" i="4"/>
  <c r="N246" i="4" s="1"/>
  <c r="L246" i="4"/>
  <c r="P246" i="4" s="1"/>
  <c r="K246" i="4"/>
  <c r="I246" i="4"/>
  <c r="J246" i="4" s="1"/>
  <c r="H246" i="4"/>
  <c r="Q245" i="4"/>
  <c r="R245" i="4" s="1"/>
  <c r="O245" i="4"/>
  <c r="M245" i="4"/>
  <c r="N245" i="4" s="1"/>
  <c r="L245" i="4"/>
  <c r="P245" i="4" s="1"/>
  <c r="K245" i="4"/>
  <c r="I245" i="4"/>
  <c r="J245" i="4" s="1"/>
  <c r="H245" i="4"/>
  <c r="Q244" i="4"/>
  <c r="R244" i="4" s="1"/>
  <c r="O244" i="4"/>
  <c r="M244" i="4"/>
  <c r="N244" i="4" s="1"/>
  <c r="L244" i="4"/>
  <c r="P244" i="4" s="1"/>
  <c r="K244" i="4"/>
  <c r="I244" i="4"/>
  <c r="J244" i="4" s="1"/>
  <c r="H244" i="4"/>
  <c r="Q243" i="4"/>
  <c r="R243" i="4" s="1"/>
  <c r="O243" i="4"/>
  <c r="M243" i="4"/>
  <c r="N243" i="4" s="1"/>
  <c r="L243" i="4"/>
  <c r="P243" i="4" s="1"/>
  <c r="K243" i="4"/>
  <c r="I243" i="4"/>
  <c r="J243" i="4" s="1"/>
  <c r="H243" i="4"/>
  <c r="Q242" i="4"/>
  <c r="R242" i="4" s="1"/>
  <c r="O242" i="4"/>
  <c r="M242" i="4"/>
  <c r="N242" i="4" s="1"/>
  <c r="L242" i="4"/>
  <c r="P242" i="4" s="1"/>
  <c r="K242" i="4"/>
  <c r="I242" i="4"/>
  <c r="J242" i="4" s="1"/>
  <c r="H242" i="4"/>
  <c r="Q241" i="4"/>
  <c r="R241" i="4" s="1"/>
  <c r="O241" i="4"/>
  <c r="M241" i="4"/>
  <c r="N241" i="4" s="1"/>
  <c r="L241" i="4"/>
  <c r="P241" i="4" s="1"/>
  <c r="K241" i="4"/>
  <c r="I241" i="4"/>
  <c r="J241" i="4" s="1"/>
  <c r="H241" i="4"/>
  <c r="Q240" i="4"/>
  <c r="R240" i="4" s="1"/>
  <c r="O240" i="4"/>
  <c r="M240" i="4"/>
  <c r="N240" i="4" s="1"/>
  <c r="L240" i="4"/>
  <c r="P240" i="4" s="1"/>
  <c r="K240" i="4"/>
  <c r="I240" i="4"/>
  <c r="J240" i="4" s="1"/>
  <c r="H240" i="4"/>
  <c r="Q239" i="4"/>
  <c r="R239" i="4" s="1"/>
  <c r="O239" i="4"/>
  <c r="M239" i="4"/>
  <c r="N239" i="4" s="1"/>
  <c r="L239" i="4"/>
  <c r="P239" i="4" s="1"/>
  <c r="K239" i="4"/>
  <c r="I239" i="4"/>
  <c r="J239" i="4" s="1"/>
  <c r="H239" i="4"/>
  <c r="Q238" i="4"/>
  <c r="R238" i="4" s="1"/>
  <c r="O238" i="4"/>
  <c r="M238" i="4"/>
  <c r="N238" i="4" s="1"/>
  <c r="L238" i="4"/>
  <c r="P238" i="4" s="1"/>
  <c r="K238" i="4"/>
  <c r="I238" i="4"/>
  <c r="J238" i="4" s="1"/>
  <c r="H238" i="4"/>
  <c r="Q237" i="4"/>
  <c r="R237" i="4" s="1"/>
  <c r="O237" i="4"/>
  <c r="M237" i="4"/>
  <c r="N237" i="4" s="1"/>
  <c r="L237" i="4"/>
  <c r="P237" i="4" s="1"/>
  <c r="K237" i="4"/>
  <c r="I237" i="4"/>
  <c r="J237" i="4" s="1"/>
  <c r="H237" i="4"/>
  <c r="Q236" i="4"/>
  <c r="R236" i="4" s="1"/>
  <c r="O236" i="4"/>
  <c r="M236" i="4"/>
  <c r="N236" i="4" s="1"/>
  <c r="L236" i="4"/>
  <c r="P236" i="4" s="1"/>
  <c r="K236" i="4"/>
  <c r="I236" i="4"/>
  <c r="J236" i="4" s="1"/>
  <c r="H236" i="4"/>
  <c r="Q235" i="4"/>
  <c r="R235" i="4" s="1"/>
  <c r="O235" i="4"/>
  <c r="M235" i="4"/>
  <c r="N235" i="4" s="1"/>
  <c r="L235" i="4"/>
  <c r="P235" i="4" s="1"/>
  <c r="K235" i="4"/>
  <c r="I235" i="4"/>
  <c r="J235" i="4" s="1"/>
  <c r="H235" i="4"/>
  <c r="Q234" i="4"/>
  <c r="R234" i="4" s="1"/>
  <c r="O234" i="4"/>
  <c r="M234" i="4"/>
  <c r="N234" i="4" s="1"/>
  <c r="L234" i="4"/>
  <c r="P234" i="4" s="1"/>
  <c r="K234" i="4"/>
  <c r="I234" i="4"/>
  <c r="J234" i="4" s="1"/>
  <c r="H234" i="4"/>
  <c r="Q233" i="4"/>
  <c r="R233" i="4" s="1"/>
  <c r="O233" i="4"/>
  <c r="M233" i="4"/>
  <c r="N233" i="4" s="1"/>
  <c r="L233" i="4"/>
  <c r="P233" i="4" s="1"/>
  <c r="K233" i="4"/>
  <c r="I233" i="4"/>
  <c r="J233" i="4" s="1"/>
  <c r="H233" i="4"/>
  <c r="Q232" i="4"/>
  <c r="R232" i="4" s="1"/>
  <c r="O232" i="4"/>
  <c r="M232" i="4"/>
  <c r="N232" i="4" s="1"/>
  <c r="L232" i="4"/>
  <c r="P232" i="4" s="1"/>
  <c r="K232" i="4"/>
  <c r="I232" i="4"/>
  <c r="J232" i="4" s="1"/>
  <c r="H232" i="4"/>
  <c r="Q231" i="4"/>
  <c r="R231" i="4" s="1"/>
  <c r="O231" i="4"/>
  <c r="M231" i="4"/>
  <c r="N231" i="4" s="1"/>
  <c r="L231" i="4"/>
  <c r="P231" i="4" s="1"/>
  <c r="K231" i="4"/>
  <c r="I231" i="4"/>
  <c r="J231" i="4" s="1"/>
  <c r="H231" i="4"/>
  <c r="Q230" i="4"/>
  <c r="R230" i="4" s="1"/>
  <c r="O230" i="4"/>
  <c r="M230" i="4"/>
  <c r="N230" i="4" s="1"/>
  <c r="L230" i="4"/>
  <c r="P230" i="4" s="1"/>
  <c r="K230" i="4"/>
  <c r="I230" i="4"/>
  <c r="J230" i="4" s="1"/>
  <c r="H230" i="4"/>
  <c r="Q229" i="4"/>
  <c r="R229" i="4" s="1"/>
  <c r="O229" i="4"/>
  <c r="M229" i="4"/>
  <c r="N229" i="4" s="1"/>
  <c r="L229" i="4"/>
  <c r="P229" i="4" s="1"/>
  <c r="K229" i="4"/>
  <c r="I229" i="4"/>
  <c r="J229" i="4" s="1"/>
  <c r="H229" i="4"/>
  <c r="Q228" i="4"/>
  <c r="R228" i="4" s="1"/>
  <c r="O228" i="4"/>
  <c r="M228" i="4"/>
  <c r="N228" i="4" s="1"/>
  <c r="L228" i="4"/>
  <c r="P228" i="4" s="1"/>
  <c r="K228" i="4"/>
  <c r="I228" i="4"/>
  <c r="J228" i="4" s="1"/>
  <c r="H228" i="4"/>
  <c r="Q227" i="4"/>
  <c r="R227" i="4" s="1"/>
  <c r="O227" i="4"/>
  <c r="M227" i="4"/>
  <c r="N227" i="4" s="1"/>
  <c r="L227" i="4"/>
  <c r="P227" i="4" s="1"/>
  <c r="K227" i="4"/>
  <c r="I227" i="4"/>
  <c r="J227" i="4" s="1"/>
  <c r="H227" i="4"/>
  <c r="Q226" i="4"/>
  <c r="R226" i="4" s="1"/>
  <c r="O226" i="4"/>
  <c r="M226" i="4"/>
  <c r="N226" i="4" s="1"/>
  <c r="L226" i="4"/>
  <c r="P226" i="4" s="1"/>
  <c r="K226" i="4"/>
  <c r="I226" i="4"/>
  <c r="J226" i="4" s="1"/>
  <c r="H226" i="4"/>
  <c r="Q225" i="4"/>
  <c r="R225" i="4" s="1"/>
  <c r="O225" i="4"/>
  <c r="M225" i="4"/>
  <c r="N225" i="4" s="1"/>
  <c r="L225" i="4"/>
  <c r="P225" i="4" s="1"/>
  <c r="K225" i="4"/>
  <c r="I225" i="4"/>
  <c r="J225" i="4" s="1"/>
  <c r="H225" i="4"/>
  <c r="Q224" i="4"/>
  <c r="R224" i="4" s="1"/>
  <c r="O224" i="4"/>
  <c r="M224" i="4"/>
  <c r="N224" i="4" s="1"/>
  <c r="L224" i="4"/>
  <c r="P224" i="4" s="1"/>
  <c r="K224" i="4"/>
  <c r="I224" i="4"/>
  <c r="J224" i="4" s="1"/>
  <c r="H224" i="4"/>
  <c r="Q223" i="4"/>
  <c r="R223" i="4" s="1"/>
  <c r="O223" i="4"/>
  <c r="M223" i="4"/>
  <c r="N223" i="4" s="1"/>
  <c r="L223" i="4"/>
  <c r="P223" i="4" s="1"/>
  <c r="K223" i="4"/>
  <c r="I223" i="4"/>
  <c r="J223" i="4" s="1"/>
  <c r="H223" i="4"/>
  <c r="Q222" i="4"/>
  <c r="R222" i="4" s="1"/>
  <c r="O222" i="4"/>
  <c r="M222" i="4"/>
  <c r="N222" i="4" s="1"/>
  <c r="L222" i="4"/>
  <c r="P222" i="4" s="1"/>
  <c r="K222" i="4"/>
  <c r="I222" i="4"/>
  <c r="J222" i="4" s="1"/>
  <c r="H222" i="4"/>
  <c r="Q221" i="4"/>
  <c r="R221" i="4" s="1"/>
  <c r="O221" i="4"/>
  <c r="M221" i="4"/>
  <c r="N221" i="4" s="1"/>
  <c r="L221" i="4"/>
  <c r="P221" i="4" s="1"/>
  <c r="K221" i="4"/>
  <c r="I221" i="4"/>
  <c r="J221" i="4" s="1"/>
  <c r="H221" i="4"/>
  <c r="Q220" i="4"/>
  <c r="R220" i="4" s="1"/>
  <c r="O220" i="4"/>
  <c r="M220" i="4"/>
  <c r="N220" i="4" s="1"/>
  <c r="L220" i="4"/>
  <c r="P220" i="4" s="1"/>
  <c r="K220" i="4"/>
  <c r="I220" i="4"/>
  <c r="J220" i="4" s="1"/>
  <c r="H220" i="4"/>
  <c r="Q219" i="4"/>
  <c r="R219" i="4" s="1"/>
  <c r="O219" i="4"/>
  <c r="M219" i="4"/>
  <c r="N219" i="4" s="1"/>
  <c r="L219" i="4"/>
  <c r="P219" i="4" s="1"/>
  <c r="K219" i="4"/>
  <c r="I219" i="4"/>
  <c r="J219" i="4" s="1"/>
  <c r="H219" i="4"/>
  <c r="Q218" i="4"/>
  <c r="R218" i="4" s="1"/>
  <c r="O218" i="4"/>
  <c r="M218" i="4"/>
  <c r="N218" i="4" s="1"/>
  <c r="L218" i="4"/>
  <c r="P218" i="4" s="1"/>
  <c r="K218" i="4"/>
  <c r="I218" i="4"/>
  <c r="J218" i="4" s="1"/>
  <c r="H218" i="4"/>
  <c r="Q217" i="4"/>
  <c r="R217" i="4" s="1"/>
  <c r="O217" i="4"/>
  <c r="M217" i="4"/>
  <c r="N217" i="4" s="1"/>
  <c r="L217" i="4"/>
  <c r="P217" i="4" s="1"/>
  <c r="K217" i="4"/>
  <c r="I217" i="4"/>
  <c r="J217" i="4" s="1"/>
  <c r="H217" i="4"/>
  <c r="Q216" i="4"/>
  <c r="R216" i="4" s="1"/>
  <c r="O216" i="4"/>
  <c r="M216" i="4"/>
  <c r="N216" i="4" s="1"/>
  <c r="L216" i="4"/>
  <c r="P216" i="4" s="1"/>
  <c r="K216" i="4"/>
  <c r="I216" i="4"/>
  <c r="J216" i="4" s="1"/>
  <c r="H216" i="4"/>
  <c r="Q215" i="4"/>
  <c r="R215" i="4" s="1"/>
  <c r="O215" i="4"/>
  <c r="M215" i="4"/>
  <c r="N215" i="4" s="1"/>
  <c r="L215" i="4"/>
  <c r="P215" i="4" s="1"/>
  <c r="K215" i="4"/>
  <c r="I215" i="4"/>
  <c r="J215" i="4" s="1"/>
  <c r="H215" i="4"/>
  <c r="Q214" i="4"/>
  <c r="R214" i="4" s="1"/>
  <c r="O214" i="4"/>
  <c r="M214" i="4"/>
  <c r="N214" i="4" s="1"/>
  <c r="L214" i="4"/>
  <c r="P214" i="4" s="1"/>
  <c r="K214" i="4"/>
  <c r="I214" i="4"/>
  <c r="J214" i="4" s="1"/>
  <c r="H214" i="4"/>
  <c r="Q213" i="4"/>
  <c r="R213" i="4" s="1"/>
  <c r="O213" i="4"/>
  <c r="M213" i="4"/>
  <c r="N213" i="4" s="1"/>
  <c r="L213" i="4"/>
  <c r="P213" i="4" s="1"/>
  <c r="K213" i="4"/>
  <c r="I213" i="4"/>
  <c r="J213" i="4" s="1"/>
  <c r="H213" i="4"/>
  <c r="Q212" i="4"/>
  <c r="R212" i="4" s="1"/>
  <c r="O212" i="4"/>
  <c r="M212" i="4"/>
  <c r="N212" i="4" s="1"/>
  <c r="L212" i="4"/>
  <c r="P212" i="4" s="1"/>
  <c r="K212" i="4"/>
  <c r="I212" i="4"/>
  <c r="J212" i="4" s="1"/>
  <c r="H212" i="4"/>
  <c r="Q211" i="4"/>
  <c r="R211" i="4" s="1"/>
  <c r="O211" i="4"/>
  <c r="M211" i="4"/>
  <c r="N211" i="4" s="1"/>
  <c r="L211" i="4"/>
  <c r="P211" i="4" s="1"/>
  <c r="K211" i="4"/>
  <c r="I211" i="4"/>
  <c r="J211" i="4" s="1"/>
  <c r="H211" i="4"/>
  <c r="Q210" i="4"/>
  <c r="R210" i="4" s="1"/>
  <c r="O210" i="4"/>
  <c r="M210" i="4"/>
  <c r="N210" i="4" s="1"/>
  <c r="L210" i="4"/>
  <c r="P210" i="4" s="1"/>
  <c r="K210" i="4"/>
  <c r="I210" i="4"/>
  <c r="J210" i="4" s="1"/>
  <c r="H210" i="4"/>
  <c r="Q209" i="4"/>
  <c r="R209" i="4" s="1"/>
  <c r="O209" i="4"/>
  <c r="M209" i="4"/>
  <c r="N209" i="4" s="1"/>
  <c r="L209" i="4"/>
  <c r="P209" i="4" s="1"/>
  <c r="K209" i="4"/>
  <c r="I209" i="4"/>
  <c r="J209" i="4" s="1"/>
  <c r="H209" i="4"/>
  <c r="Q208" i="4"/>
  <c r="R208" i="4" s="1"/>
  <c r="O208" i="4"/>
  <c r="M208" i="4"/>
  <c r="N208" i="4" s="1"/>
  <c r="L208" i="4"/>
  <c r="P208" i="4" s="1"/>
  <c r="K208" i="4"/>
  <c r="I208" i="4"/>
  <c r="J208" i="4" s="1"/>
  <c r="H208" i="4"/>
  <c r="Q207" i="4"/>
  <c r="R207" i="4" s="1"/>
  <c r="O207" i="4"/>
  <c r="M207" i="4"/>
  <c r="N207" i="4" s="1"/>
  <c r="L207" i="4"/>
  <c r="P207" i="4" s="1"/>
  <c r="K207" i="4"/>
  <c r="I207" i="4"/>
  <c r="J207" i="4" s="1"/>
  <c r="H207" i="4"/>
  <c r="Q206" i="4"/>
  <c r="R206" i="4" s="1"/>
  <c r="O206" i="4"/>
  <c r="M206" i="4"/>
  <c r="N206" i="4" s="1"/>
  <c r="L206" i="4"/>
  <c r="P206" i="4" s="1"/>
  <c r="K206" i="4"/>
  <c r="I206" i="4"/>
  <c r="J206" i="4" s="1"/>
  <c r="H206" i="4"/>
  <c r="Q205" i="4"/>
  <c r="R205" i="4" s="1"/>
  <c r="O205" i="4"/>
  <c r="M205" i="4"/>
  <c r="N205" i="4" s="1"/>
  <c r="L205" i="4"/>
  <c r="P205" i="4" s="1"/>
  <c r="K205" i="4"/>
  <c r="I205" i="4"/>
  <c r="J205" i="4" s="1"/>
  <c r="H205" i="4"/>
  <c r="Q204" i="4"/>
  <c r="R204" i="4" s="1"/>
  <c r="O204" i="4"/>
  <c r="M204" i="4"/>
  <c r="N204" i="4" s="1"/>
  <c r="L204" i="4"/>
  <c r="P204" i="4" s="1"/>
  <c r="K204" i="4"/>
  <c r="I204" i="4"/>
  <c r="J204" i="4" s="1"/>
  <c r="H204" i="4"/>
  <c r="Q203" i="4"/>
  <c r="R203" i="4" s="1"/>
  <c r="O203" i="4"/>
  <c r="M203" i="4"/>
  <c r="N203" i="4" s="1"/>
  <c r="L203" i="4"/>
  <c r="P203" i="4" s="1"/>
  <c r="K203" i="4"/>
  <c r="I203" i="4"/>
  <c r="J203" i="4" s="1"/>
  <c r="H203" i="4"/>
  <c r="Q202" i="4"/>
  <c r="R202" i="4" s="1"/>
  <c r="O202" i="4"/>
  <c r="M202" i="4"/>
  <c r="N202" i="4" s="1"/>
  <c r="L202" i="4"/>
  <c r="P202" i="4" s="1"/>
  <c r="K202" i="4"/>
  <c r="I202" i="4"/>
  <c r="J202" i="4" s="1"/>
  <c r="H202" i="4"/>
  <c r="Q201" i="4"/>
  <c r="R201" i="4" s="1"/>
  <c r="O201" i="4"/>
  <c r="M201" i="4"/>
  <c r="N201" i="4" s="1"/>
  <c r="L201" i="4"/>
  <c r="P201" i="4" s="1"/>
  <c r="K201" i="4"/>
  <c r="I201" i="4"/>
  <c r="J201" i="4" s="1"/>
  <c r="H201" i="4"/>
  <c r="Q200" i="4"/>
  <c r="R200" i="4" s="1"/>
  <c r="O200" i="4"/>
  <c r="M200" i="4"/>
  <c r="N200" i="4" s="1"/>
  <c r="L200" i="4"/>
  <c r="P200" i="4" s="1"/>
  <c r="K200" i="4"/>
  <c r="I200" i="4"/>
  <c r="J200" i="4" s="1"/>
  <c r="H200" i="4"/>
  <c r="Q199" i="4"/>
  <c r="R199" i="4" s="1"/>
  <c r="O199" i="4"/>
  <c r="M199" i="4"/>
  <c r="N199" i="4" s="1"/>
  <c r="L199" i="4"/>
  <c r="P199" i="4" s="1"/>
  <c r="K199" i="4"/>
  <c r="I199" i="4"/>
  <c r="J199" i="4" s="1"/>
  <c r="H199" i="4"/>
  <c r="Q198" i="4"/>
  <c r="R198" i="4" s="1"/>
  <c r="O198" i="4"/>
  <c r="M198" i="4"/>
  <c r="N198" i="4" s="1"/>
  <c r="L198" i="4"/>
  <c r="P198" i="4" s="1"/>
  <c r="K198" i="4"/>
  <c r="I198" i="4"/>
  <c r="J198" i="4" s="1"/>
  <c r="H198" i="4"/>
  <c r="Q197" i="4"/>
  <c r="R197" i="4" s="1"/>
  <c r="O197" i="4"/>
  <c r="M197" i="4"/>
  <c r="N197" i="4" s="1"/>
  <c r="L197" i="4"/>
  <c r="P197" i="4" s="1"/>
  <c r="K197" i="4"/>
  <c r="I197" i="4"/>
  <c r="J197" i="4" s="1"/>
  <c r="H197" i="4"/>
  <c r="Q196" i="4"/>
  <c r="R196" i="4" s="1"/>
  <c r="O196" i="4"/>
  <c r="M196" i="4"/>
  <c r="N196" i="4" s="1"/>
  <c r="L196" i="4"/>
  <c r="P196" i="4" s="1"/>
  <c r="K196" i="4"/>
  <c r="I196" i="4"/>
  <c r="J196" i="4" s="1"/>
  <c r="H196" i="4"/>
  <c r="Q195" i="4"/>
  <c r="R195" i="4" s="1"/>
  <c r="O195" i="4"/>
  <c r="M195" i="4"/>
  <c r="N195" i="4" s="1"/>
  <c r="L195" i="4"/>
  <c r="P195" i="4" s="1"/>
  <c r="K195" i="4"/>
  <c r="I195" i="4"/>
  <c r="J195" i="4" s="1"/>
  <c r="H195" i="4"/>
  <c r="Q194" i="4"/>
  <c r="R194" i="4" s="1"/>
  <c r="O194" i="4"/>
  <c r="M194" i="4"/>
  <c r="N194" i="4" s="1"/>
  <c r="L194" i="4"/>
  <c r="P194" i="4" s="1"/>
  <c r="K194" i="4"/>
  <c r="I194" i="4"/>
  <c r="J194" i="4" s="1"/>
  <c r="H194" i="4"/>
  <c r="Q193" i="4"/>
  <c r="R193" i="4" s="1"/>
  <c r="O193" i="4"/>
  <c r="M193" i="4"/>
  <c r="N193" i="4" s="1"/>
  <c r="L193" i="4"/>
  <c r="P193" i="4" s="1"/>
  <c r="K193" i="4"/>
  <c r="I193" i="4"/>
  <c r="J193" i="4" s="1"/>
  <c r="H193" i="4"/>
  <c r="Q192" i="4"/>
  <c r="R192" i="4" s="1"/>
  <c r="O192" i="4"/>
  <c r="M192" i="4"/>
  <c r="N192" i="4" s="1"/>
  <c r="L192" i="4"/>
  <c r="P192" i="4" s="1"/>
  <c r="K192" i="4"/>
  <c r="I192" i="4"/>
  <c r="J192" i="4" s="1"/>
  <c r="H192" i="4"/>
  <c r="Q191" i="4"/>
  <c r="R191" i="4" s="1"/>
  <c r="O191" i="4"/>
  <c r="M191" i="4"/>
  <c r="N191" i="4" s="1"/>
  <c r="L191" i="4"/>
  <c r="P191" i="4" s="1"/>
  <c r="K191" i="4"/>
  <c r="I191" i="4"/>
  <c r="J191" i="4" s="1"/>
  <c r="H191" i="4"/>
  <c r="Q190" i="4"/>
  <c r="R190" i="4" s="1"/>
  <c r="O190" i="4"/>
  <c r="M190" i="4"/>
  <c r="N190" i="4" s="1"/>
  <c r="L190" i="4"/>
  <c r="P190" i="4" s="1"/>
  <c r="K190" i="4"/>
  <c r="I190" i="4"/>
  <c r="J190" i="4" s="1"/>
  <c r="H190" i="4"/>
  <c r="Q189" i="4"/>
  <c r="R189" i="4" s="1"/>
  <c r="O189" i="4"/>
  <c r="M189" i="4"/>
  <c r="N189" i="4" s="1"/>
  <c r="L189" i="4"/>
  <c r="P189" i="4" s="1"/>
  <c r="K189" i="4"/>
  <c r="I189" i="4"/>
  <c r="J189" i="4" s="1"/>
  <c r="H189" i="4"/>
  <c r="Q188" i="4"/>
  <c r="R188" i="4" s="1"/>
  <c r="O188" i="4"/>
  <c r="M188" i="4"/>
  <c r="N188" i="4" s="1"/>
  <c r="L188" i="4"/>
  <c r="P188" i="4" s="1"/>
  <c r="K188" i="4"/>
  <c r="I188" i="4"/>
  <c r="J188" i="4" s="1"/>
  <c r="H188" i="4"/>
  <c r="Q187" i="4"/>
  <c r="R187" i="4" s="1"/>
  <c r="O187" i="4"/>
  <c r="M187" i="4"/>
  <c r="N187" i="4" s="1"/>
  <c r="L187" i="4"/>
  <c r="P187" i="4" s="1"/>
  <c r="K187" i="4"/>
  <c r="I187" i="4"/>
  <c r="J187" i="4" s="1"/>
  <c r="H187" i="4"/>
  <c r="Q186" i="4"/>
  <c r="R186" i="4" s="1"/>
  <c r="O186" i="4"/>
  <c r="M186" i="4"/>
  <c r="N186" i="4" s="1"/>
  <c r="L186" i="4"/>
  <c r="P186" i="4" s="1"/>
  <c r="K186" i="4"/>
  <c r="I186" i="4"/>
  <c r="J186" i="4" s="1"/>
  <c r="H186" i="4"/>
  <c r="Q185" i="4"/>
  <c r="R185" i="4" s="1"/>
  <c r="O185" i="4"/>
  <c r="M185" i="4"/>
  <c r="N185" i="4" s="1"/>
  <c r="L185" i="4"/>
  <c r="P185" i="4" s="1"/>
  <c r="K185" i="4"/>
  <c r="I185" i="4"/>
  <c r="J185" i="4" s="1"/>
  <c r="H185" i="4"/>
  <c r="Q184" i="4"/>
  <c r="R184" i="4" s="1"/>
  <c r="O184" i="4"/>
  <c r="M184" i="4"/>
  <c r="N184" i="4" s="1"/>
  <c r="L184" i="4"/>
  <c r="P184" i="4" s="1"/>
  <c r="K184" i="4"/>
  <c r="I184" i="4"/>
  <c r="J184" i="4" s="1"/>
  <c r="H184" i="4"/>
  <c r="Q183" i="4"/>
  <c r="R183" i="4" s="1"/>
  <c r="O183" i="4"/>
  <c r="M183" i="4"/>
  <c r="N183" i="4" s="1"/>
  <c r="L183" i="4"/>
  <c r="P183" i="4" s="1"/>
  <c r="K183" i="4"/>
  <c r="I183" i="4"/>
  <c r="J183" i="4" s="1"/>
  <c r="H183" i="4"/>
  <c r="Q182" i="4"/>
  <c r="R182" i="4" s="1"/>
  <c r="O182" i="4"/>
  <c r="M182" i="4"/>
  <c r="N182" i="4" s="1"/>
  <c r="L182" i="4"/>
  <c r="P182" i="4" s="1"/>
  <c r="K182" i="4"/>
  <c r="I182" i="4"/>
  <c r="J182" i="4" s="1"/>
  <c r="H182" i="4"/>
  <c r="Q181" i="4"/>
  <c r="R181" i="4" s="1"/>
  <c r="O181" i="4"/>
  <c r="M181" i="4"/>
  <c r="N181" i="4" s="1"/>
  <c r="L181" i="4"/>
  <c r="P181" i="4" s="1"/>
  <c r="K181" i="4"/>
  <c r="I181" i="4"/>
  <c r="J181" i="4" s="1"/>
  <c r="H181" i="4"/>
  <c r="Q180" i="4"/>
  <c r="R180" i="4" s="1"/>
  <c r="O180" i="4"/>
  <c r="M180" i="4"/>
  <c r="N180" i="4" s="1"/>
  <c r="L180" i="4"/>
  <c r="P180" i="4" s="1"/>
  <c r="K180" i="4"/>
  <c r="I180" i="4"/>
  <c r="J180" i="4" s="1"/>
  <c r="H180" i="4"/>
  <c r="Q179" i="4"/>
  <c r="R179" i="4" s="1"/>
  <c r="O179" i="4"/>
  <c r="M179" i="4"/>
  <c r="N179" i="4" s="1"/>
  <c r="L179" i="4"/>
  <c r="P179" i="4" s="1"/>
  <c r="K179" i="4"/>
  <c r="I179" i="4"/>
  <c r="J179" i="4" s="1"/>
  <c r="H179" i="4"/>
  <c r="Q178" i="4"/>
  <c r="R178" i="4" s="1"/>
  <c r="O178" i="4"/>
  <c r="M178" i="4"/>
  <c r="N178" i="4" s="1"/>
  <c r="L178" i="4"/>
  <c r="P178" i="4" s="1"/>
  <c r="K178" i="4"/>
  <c r="I178" i="4"/>
  <c r="J178" i="4" s="1"/>
  <c r="H178" i="4"/>
  <c r="Q177" i="4"/>
  <c r="R177" i="4" s="1"/>
  <c r="O177" i="4"/>
  <c r="M177" i="4"/>
  <c r="N177" i="4" s="1"/>
  <c r="L177" i="4"/>
  <c r="P177" i="4" s="1"/>
  <c r="K177" i="4"/>
  <c r="I177" i="4"/>
  <c r="J177" i="4" s="1"/>
  <c r="H177" i="4"/>
  <c r="Q176" i="4"/>
  <c r="R176" i="4" s="1"/>
  <c r="O176" i="4"/>
  <c r="M176" i="4"/>
  <c r="N176" i="4" s="1"/>
  <c r="L176" i="4"/>
  <c r="P176" i="4" s="1"/>
  <c r="K176" i="4"/>
  <c r="I176" i="4"/>
  <c r="J176" i="4" s="1"/>
  <c r="H176" i="4"/>
  <c r="Q175" i="4"/>
  <c r="R175" i="4" s="1"/>
  <c r="O175" i="4"/>
  <c r="M175" i="4"/>
  <c r="N175" i="4" s="1"/>
  <c r="L175" i="4"/>
  <c r="P175" i="4" s="1"/>
  <c r="K175" i="4"/>
  <c r="I175" i="4"/>
  <c r="J175" i="4" s="1"/>
  <c r="H175" i="4"/>
  <c r="Q174" i="4"/>
  <c r="R174" i="4" s="1"/>
  <c r="O174" i="4"/>
  <c r="M174" i="4"/>
  <c r="N174" i="4" s="1"/>
  <c r="L174" i="4"/>
  <c r="P174" i="4" s="1"/>
  <c r="K174" i="4"/>
  <c r="I174" i="4"/>
  <c r="J174" i="4" s="1"/>
  <c r="H174" i="4"/>
  <c r="Q173" i="4"/>
  <c r="R173" i="4" s="1"/>
  <c r="O173" i="4"/>
  <c r="M173" i="4"/>
  <c r="N173" i="4" s="1"/>
  <c r="L173" i="4"/>
  <c r="P173" i="4" s="1"/>
  <c r="K173" i="4"/>
  <c r="I173" i="4"/>
  <c r="J173" i="4" s="1"/>
  <c r="H173" i="4"/>
  <c r="Q172" i="4"/>
  <c r="R172" i="4" s="1"/>
  <c r="O172" i="4"/>
  <c r="M172" i="4"/>
  <c r="N172" i="4" s="1"/>
  <c r="L172" i="4"/>
  <c r="P172" i="4" s="1"/>
  <c r="K172" i="4"/>
  <c r="I172" i="4"/>
  <c r="J172" i="4" s="1"/>
  <c r="H172" i="4"/>
  <c r="Q171" i="4"/>
  <c r="R171" i="4" s="1"/>
  <c r="O171" i="4"/>
  <c r="M171" i="4"/>
  <c r="N171" i="4" s="1"/>
  <c r="L171" i="4"/>
  <c r="P171" i="4" s="1"/>
  <c r="K171" i="4"/>
  <c r="I171" i="4"/>
  <c r="J171" i="4" s="1"/>
  <c r="H171" i="4"/>
  <c r="Q170" i="4"/>
  <c r="R170" i="4" s="1"/>
  <c r="O170" i="4"/>
  <c r="M170" i="4"/>
  <c r="N170" i="4" s="1"/>
  <c r="L170" i="4"/>
  <c r="P170" i="4" s="1"/>
  <c r="K170" i="4"/>
  <c r="I170" i="4"/>
  <c r="J170" i="4" s="1"/>
  <c r="H170" i="4"/>
  <c r="Q169" i="4"/>
  <c r="R169" i="4" s="1"/>
  <c r="O169" i="4"/>
  <c r="M169" i="4"/>
  <c r="N169" i="4" s="1"/>
  <c r="L169" i="4"/>
  <c r="P169" i="4" s="1"/>
  <c r="K169" i="4"/>
  <c r="I169" i="4"/>
  <c r="J169" i="4" s="1"/>
  <c r="H169" i="4"/>
  <c r="Q168" i="4"/>
  <c r="R168" i="4" s="1"/>
  <c r="O168" i="4"/>
  <c r="M168" i="4"/>
  <c r="N168" i="4" s="1"/>
  <c r="L168" i="4"/>
  <c r="P168" i="4" s="1"/>
  <c r="K168" i="4"/>
  <c r="I168" i="4"/>
  <c r="J168" i="4" s="1"/>
  <c r="H168" i="4"/>
  <c r="Q167" i="4"/>
  <c r="R167" i="4" s="1"/>
  <c r="O167" i="4"/>
  <c r="M167" i="4"/>
  <c r="N167" i="4" s="1"/>
  <c r="L167" i="4"/>
  <c r="P167" i="4" s="1"/>
  <c r="K167" i="4"/>
  <c r="I167" i="4"/>
  <c r="J167" i="4" s="1"/>
  <c r="H167" i="4"/>
  <c r="Q166" i="4"/>
  <c r="R166" i="4" s="1"/>
  <c r="O166" i="4"/>
  <c r="M166" i="4"/>
  <c r="N166" i="4" s="1"/>
  <c r="L166" i="4"/>
  <c r="P166" i="4" s="1"/>
  <c r="K166" i="4"/>
  <c r="I166" i="4"/>
  <c r="J166" i="4" s="1"/>
  <c r="H166" i="4"/>
  <c r="Q165" i="4"/>
  <c r="R165" i="4" s="1"/>
  <c r="O165" i="4"/>
  <c r="M165" i="4"/>
  <c r="N165" i="4" s="1"/>
  <c r="L165" i="4"/>
  <c r="P165" i="4" s="1"/>
  <c r="K165" i="4"/>
  <c r="I165" i="4"/>
  <c r="J165" i="4" s="1"/>
  <c r="H165" i="4"/>
  <c r="Q164" i="4"/>
  <c r="R164" i="4" s="1"/>
  <c r="O164" i="4"/>
  <c r="M164" i="4"/>
  <c r="N164" i="4" s="1"/>
  <c r="L164" i="4"/>
  <c r="P164" i="4" s="1"/>
  <c r="K164" i="4"/>
  <c r="I164" i="4"/>
  <c r="J164" i="4" s="1"/>
  <c r="H164" i="4"/>
  <c r="Q163" i="4"/>
  <c r="R163" i="4" s="1"/>
  <c r="O163" i="4"/>
  <c r="M163" i="4"/>
  <c r="N163" i="4" s="1"/>
  <c r="L163" i="4"/>
  <c r="P163" i="4" s="1"/>
  <c r="K163" i="4"/>
  <c r="I163" i="4"/>
  <c r="J163" i="4" s="1"/>
  <c r="H163" i="4"/>
  <c r="Q162" i="4"/>
  <c r="R162" i="4" s="1"/>
  <c r="O162" i="4"/>
  <c r="M162" i="4"/>
  <c r="N162" i="4" s="1"/>
  <c r="L162" i="4"/>
  <c r="P162" i="4" s="1"/>
  <c r="K162" i="4"/>
  <c r="I162" i="4"/>
  <c r="J162" i="4" s="1"/>
  <c r="H162" i="4"/>
  <c r="Q161" i="4"/>
  <c r="R161" i="4" s="1"/>
  <c r="O161" i="4"/>
  <c r="M161" i="4"/>
  <c r="N161" i="4" s="1"/>
  <c r="L161" i="4"/>
  <c r="P161" i="4" s="1"/>
  <c r="K161" i="4"/>
  <c r="I161" i="4"/>
  <c r="J161" i="4" s="1"/>
  <c r="H161" i="4"/>
  <c r="Q160" i="4"/>
  <c r="R160" i="4" s="1"/>
  <c r="O160" i="4"/>
  <c r="M160" i="4"/>
  <c r="N160" i="4" s="1"/>
  <c r="L160" i="4"/>
  <c r="P160" i="4" s="1"/>
  <c r="K160" i="4"/>
  <c r="I160" i="4"/>
  <c r="J160" i="4" s="1"/>
  <c r="H160" i="4"/>
  <c r="Q159" i="4"/>
  <c r="R159" i="4" s="1"/>
  <c r="O159" i="4"/>
  <c r="M159" i="4"/>
  <c r="N159" i="4" s="1"/>
  <c r="L159" i="4"/>
  <c r="P159" i="4" s="1"/>
  <c r="K159" i="4"/>
  <c r="I159" i="4"/>
  <c r="J159" i="4" s="1"/>
  <c r="H159" i="4"/>
  <c r="Q158" i="4"/>
  <c r="R158" i="4" s="1"/>
  <c r="O158" i="4"/>
  <c r="M158" i="4"/>
  <c r="N158" i="4" s="1"/>
  <c r="L158" i="4"/>
  <c r="P158" i="4" s="1"/>
  <c r="K158" i="4"/>
  <c r="I158" i="4"/>
  <c r="J158" i="4" s="1"/>
  <c r="H158" i="4"/>
  <c r="Q157" i="4"/>
  <c r="R157" i="4" s="1"/>
  <c r="O157" i="4"/>
  <c r="M157" i="4"/>
  <c r="N157" i="4" s="1"/>
  <c r="L157" i="4"/>
  <c r="P157" i="4" s="1"/>
  <c r="K157" i="4"/>
  <c r="I157" i="4"/>
  <c r="J157" i="4" s="1"/>
  <c r="H157" i="4"/>
  <c r="Q156" i="4"/>
  <c r="R156" i="4" s="1"/>
  <c r="O156" i="4"/>
  <c r="M156" i="4"/>
  <c r="N156" i="4" s="1"/>
  <c r="L156" i="4"/>
  <c r="P156" i="4" s="1"/>
  <c r="K156" i="4"/>
  <c r="I156" i="4"/>
  <c r="J156" i="4" s="1"/>
  <c r="H156" i="4"/>
  <c r="Q155" i="4"/>
  <c r="R155" i="4" s="1"/>
  <c r="O155" i="4"/>
  <c r="M155" i="4"/>
  <c r="N155" i="4" s="1"/>
  <c r="L155" i="4"/>
  <c r="P155" i="4" s="1"/>
  <c r="K155" i="4"/>
  <c r="I155" i="4"/>
  <c r="J155" i="4" s="1"/>
  <c r="H155" i="4"/>
  <c r="Q154" i="4"/>
  <c r="R154" i="4" s="1"/>
  <c r="O154" i="4"/>
  <c r="M154" i="4"/>
  <c r="N154" i="4" s="1"/>
  <c r="L154" i="4"/>
  <c r="P154" i="4" s="1"/>
  <c r="K154" i="4"/>
  <c r="I154" i="4"/>
  <c r="J154" i="4" s="1"/>
  <c r="H154" i="4"/>
  <c r="Q153" i="4"/>
  <c r="R153" i="4" s="1"/>
  <c r="O153" i="4"/>
  <c r="M153" i="4"/>
  <c r="N153" i="4" s="1"/>
  <c r="L153" i="4"/>
  <c r="P153" i="4" s="1"/>
  <c r="K153" i="4"/>
  <c r="I153" i="4"/>
  <c r="J153" i="4" s="1"/>
  <c r="H153" i="4"/>
  <c r="Q152" i="4"/>
  <c r="R152" i="4" s="1"/>
  <c r="O152" i="4"/>
  <c r="M152" i="4"/>
  <c r="N152" i="4" s="1"/>
  <c r="L152" i="4"/>
  <c r="P152" i="4" s="1"/>
  <c r="K152" i="4"/>
  <c r="I152" i="4"/>
  <c r="J152" i="4" s="1"/>
  <c r="H152" i="4"/>
  <c r="Q151" i="4"/>
  <c r="R151" i="4" s="1"/>
  <c r="O151" i="4"/>
  <c r="M151" i="4"/>
  <c r="N151" i="4" s="1"/>
  <c r="L151" i="4"/>
  <c r="P151" i="4" s="1"/>
  <c r="K151" i="4"/>
  <c r="I151" i="4"/>
  <c r="J151" i="4" s="1"/>
  <c r="H151" i="4"/>
  <c r="Q150" i="4"/>
  <c r="R150" i="4" s="1"/>
  <c r="O150" i="4"/>
  <c r="M150" i="4"/>
  <c r="N150" i="4" s="1"/>
  <c r="L150" i="4"/>
  <c r="P150" i="4" s="1"/>
  <c r="K150" i="4"/>
  <c r="I150" i="4"/>
  <c r="J150" i="4" s="1"/>
  <c r="H150" i="4"/>
  <c r="Q149" i="4"/>
  <c r="R149" i="4" s="1"/>
  <c r="O149" i="4"/>
  <c r="M149" i="4"/>
  <c r="N149" i="4" s="1"/>
  <c r="L149" i="4"/>
  <c r="P149" i="4" s="1"/>
  <c r="K149" i="4"/>
  <c r="I149" i="4"/>
  <c r="J149" i="4" s="1"/>
  <c r="H149" i="4"/>
  <c r="Q148" i="4"/>
  <c r="R148" i="4" s="1"/>
  <c r="O148" i="4"/>
  <c r="M148" i="4"/>
  <c r="N148" i="4" s="1"/>
  <c r="L148" i="4"/>
  <c r="P148" i="4" s="1"/>
  <c r="K148" i="4"/>
  <c r="I148" i="4"/>
  <c r="J148" i="4" s="1"/>
  <c r="H148" i="4"/>
  <c r="Q147" i="4"/>
  <c r="R147" i="4" s="1"/>
  <c r="O147" i="4"/>
  <c r="M147" i="4"/>
  <c r="N147" i="4" s="1"/>
  <c r="L147" i="4"/>
  <c r="P147" i="4" s="1"/>
  <c r="K147" i="4"/>
  <c r="I147" i="4"/>
  <c r="J147" i="4" s="1"/>
  <c r="H147" i="4"/>
  <c r="Q146" i="4"/>
  <c r="R146" i="4" s="1"/>
  <c r="O146" i="4"/>
  <c r="M146" i="4"/>
  <c r="N146" i="4" s="1"/>
  <c r="L146" i="4"/>
  <c r="P146" i="4" s="1"/>
  <c r="K146" i="4"/>
  <c r="I146" i="4"/>
  <c r="J146" i="4" s="1"/>
  <c r="H146" i="4"/>
  <c r="Q145" i="4"/>
  <c r="R145" i="4" s="1"/>
  <c r="O145" i="4"/>
  <c r="M145" i="4"/>
  <c r="N145" i="4" s="1"/>
  <c r="L145" i="4"/>
  <c r="P145" i="4" s="1"/>
  <c r="K145" i="4"/>
  <c r="I145" i="4"/>
  <c r="J145" i="4" s="1"/>
  <c r="H145" i="4"/>
  <c r="Q144" i="4"/>
  <c r="R144" i="4" s="1"/>
  <c r="O144" i="4"/>
  <c r="M144" i="4"/>
  <c r="N144" i="4" s="1"/>
  <c r="L144" i="4"/>
  <c r="P144" i="4" s="1"/>
  <c r="K144" i="4"/>
  <c r="I144" i="4"/>
  <c r="J144" i="4" s="1"/>
  <c r="H144" i="4"/>
  <c r="Q143" i="4"/>
  <c r="R143" i="4" s="1"/>
  <c r="O143" i="4"/>
  <c r="M143" i="4"/>
  <c r="N143" i="4" s="1"/>
  <c r="L143" i="4"/>
  <c r="P143" i="4" s="1"/>
  <c r="K143" i="4"/>
  <c r="I143" i="4"/>
  <c r="J143" i="4" s="1"/>
  <c r="H143" i="4"/>
  <c r="Q142" i="4"/>
  <c r="R142" i="4" s="1"/>
  <c r="O142" i="4"/>
  <c r="M142" i="4"/>
  <c r="N142" i="4" s="1"/>
  <c r="L142" i="4"/>
  <c r="P142" i="4" s="1"/>
  <c r="K142" i="4"/>
  <c r="I142" i="4"/>
  <c r="J142" i="4" s="1"/>
  <c r="H142" i="4"/>
  <c r="Q141" i="4"/>
  <c r="R141" i="4" s="1"/>
  <c r="O141" i="4"/>
  <c r="M141" i="4"/>
  <c r="N141" i="4" s="1"/>
  <c r="L141" i="4"/>
  <c r="P141" i="4" s="1"/>
  <c r="K141" i="4"/>
  <c r="I141" i="4"/>
  <c r="J141" i="4" s="1"/>
  <c r="H141" i="4"/>
  <c r="Q140" i="4"/>
  <c r="R140" i="4" s="1"/>
  <c r="O140" i="4"/>
  <c r="M140" i="4"/>
  <c r="N140" i="4" s="1"/>
  <c r="L140" i="4"/>
  <c r="P140" i="4" s="1"/>
  <c r="K140" i="4"/>
  <c r="I140" i="4"/>
  <c r="J140" i="4" s="1"/>
  <c r="H140" i="4"/>
  <c r="Q139" i="4"/>
  <c r="R139" i="4" s="1"/>
  <c r="O139" i="4"/>
  <c r="M139" i="4"/>
  <c r="N139" i="4" s="1"/>
  <c r="L139" i="4"/>
  <c r="P139" i="4" s="1"/>
  <c r="K139" i="4"/>
  <c r="I139" i="4"/>
  <c r="J139" i="4" s="1"/>
  <c r="H139" i="4"/>
  <c r="Q138" i="4"/>
  <c r="R138" i="4" s="1"/>
  <c r="O138" i="4"/>
  <c r="M138" i="4"/>
  <c r="N138" i="4" s="1"/>
  <c r="L138" i="4"/>
  <c r="P138" i="4" s="1"/>
  <c r="K138" i="4"/>
  <c r="I138" i="4"/>
  <c r="J138" i="4" s="1"/>
  <c r="H138" i="4"/>
  <c r="Q137" i="4"/>
  <c r="R137" i="4" s="1"/>
  <c r="O137" i="4"/>
  <c r="M137" i="4"/>
  <c r="N137" i="4" s="1"/>
  <c r="L137" i="4"/>
  <c r="P137" i="4" s="1"/>
  <c r="K137" i="4"/>
  <c r="I137" i="4"/>
  <c r="J137" i="4" s="1"/>
  <c r="H137" i="4"/>
  <c r="Q136" i="4"/>
  <c r="R136" i="4" s="1"/>
  <c r="O136" i="4"/>
  <c r="M136" i="4"/>
  <c r="N136" i="4" s="1"/>
  <c r="L136" i="4"/>
  <c r="P136" i="4" s="1"/>
  <c r="K136" i="4"/>
  <c r="I136" i="4"/>
  <c r="J136" i="4" s="1"/>
  <c r="H136" i="4"/>
  <c r="Q135" i="4"/>
  <c r="R135" i="4" s="1"/>
  <c r="O135" i="4"/>
  <c r="M135" i="4"/>
  <c r="N135" i="4" s="1"/>
  <c r="L135" i="4"/>
  <c r="P135" i="4" s="1"/>
  <c r="K135" i="4"/>
  <c r="I135" i="4"/>
  <c r="J135" i="4" s="1"/>
  <c r="H135" i="4"/>
  <c r="Q134" i="4"/>
  <c r="R134" i="4" s="1"/>
  <c r="O134" i="4"/>
  <c r="M134" i="4"/>
  <c r="N134" i="4" s="1"/>
  <c r="L134" i="4"/>
  <c r="P134" i="4" s="1"/>
  <c r="K134" i="4"/>
  <c r="I134" i="4"/>
  <c r="J134" i="4" s="1"/>
  <c r="H134" i="4"/>
  <c r="Q133" i="4"/>
  <c r="R133" i="4" s="1"/>
  <c r="O133" i="4"/>
  <c r="M133" i="4"/>
  <c r="N133" i="4" s="1"/>
  <c r="L133" i="4"/>
  <c r="P133" i="4" s="1"/>
  <c r="K133" i="4"/>
  <c r="I133" i="4"/>
  <c r="J133" i="4" s="1"/>
  <c r="H133" i="4"/>
  <c r="Q132" i="4"/>
  <c r="R132" i="4" s="1"/>
  <c r="O132" i="4"/>
  <c r="M132" i="4"/>
  <c r="N132" i="4" s="1"/>
  <c r="L132" i="4"/>
  <c r="P132" i="4" s="1"/>
  <c r="K132" i="4"/>
  <c r="I132" i="4"/>
  <c r="J132" i="4" s="1"/>
  <c r="H132" i="4"/>
  <c r="Q131" i="4"/>
  <c r="R131" i="4" s="1"/>
  <c r="O131" i="4"/>
  <c r="M131" i="4"/>
  <c r="N131" i="4" s="1"/>
  <c r="L131" i="4"/>
  <c r="P131" i="4" s="1"/>
  <c r="K131" i="4"/>
  <c r="I131" i="4"/>
  <c r="J131" i="4" s="1"/>
  <c r="H131" i="4"/>
  <c r="Q130" i="4"/>
  <c r="R130" i="4" s="1"/>
  <c r="O130" i="4"/>
  <c r="M130" i="4"/>
  <c r="N130" i="4" s="1"/>
  <c r="L130" i="4"/>
  <c r="P130" i="4" s="1"/>
  <c r="K130" i="4"/>
  <c r="I130" i="4"/>
  <c r="J130" i="4" s="1"/>
  <c r="H130" i="4"/>
  <c r="Q129" i="4"/>
  <c r="R129" i="4" s="1"/>
  <c r="O129" i="4"/>
  <c r="M129" i="4"/>
  <c r="N129" i="4" s="1"/>
  <c r="L129" i="4"/>
  <c r="P129" i="4" s="1"/>
  <c r="K129" i="4"/>
  <c r="I129" i="4"/>
  <c r="J129" i="4" s="1"/>
  <c r="H129" i="4"/>
  <c r="Q128" i="4"/>
  <c r="R128" i="4" s="1"/>
  <c r="O128" i="4"/>
  <c r="M128" i="4"/>
  <c r="N128" i="4" s="1"/>
  <c r="L128" i="4"/>
  <c r="P128" i="4" s="1"/>
  <c r="K128" i="4"/>
  <c r="I128" i="4"/>
  <c r="J128" i="4" s="1"/>
  <c r="H128" i="4"/>
  <c r="Q127" i="4"/>
  <c r="R127" i="4" s="1"/>
  <c r="O127" i="4"/>
  <c r="M127" i="4"/>
  <c r="N127" i="4" s="1"/>
  <c r="L127" i="4"/>
  <c r="P127" i="4" s="1"/>
  <c r="K127" i="4"/>
  <c r="I127" i="4"/>
  <c r="J127" i="4" s="1"/>
  <c r="H127" i="4"/>
  <c r="Q126" i="4"/>
  <c r="R126" i="4" s="1"/>
  <c r="O126" i="4"/>
  <c r="M126" i="4"/>
  <c r="N126" i="4" s="1"/>
  <c r="L126" i="4"/>
  <c r="P126" i="4" s="1"/>
  <c r="K126" i="4"/>
  <c r="I126" i="4"/>
  <c r="J126" i="4" s="1"/>
  <c r="H126" i="4"/>
  <c r="Q125" i="4"/>
  <c r="R125" i="4" s="1"/>
  <c r="O125" i="4"/>
  <c r="M125" i="4"/>
  <c r="N125" i="4" s="1"/>
  <c r="L125" i="4"/>
  <c r="P125" i="4" s="1"/>
  <c r="K125" i="4"/>
  <c r="I125" i="4"/>
  <c r="J125" i="4" s="1"/>
  <c r="H125" i="4"/>
  <c r="Q124" i="4"/>
  <c r="R124" i="4" s="1"/>
  <c r="O124" i="4"/>
  <c r="M124" i="4"/>
  <c r="N124" i="4" s="1"/>
  <c r="L124" i="4"/>
  <c r="P124" i="4" s="1"/>
  <c r="K124" i="4"/>
  <c r="I124" i="4"/>
  <c r="J124" i="4" s="1"/>
  <c r="H124" i="4"/>
  <c r="Q123" i="4"/>
  <c r="R123" i="4" s="1"/>
  <c r="O123" i="4"/>
  <c r="M123" i="4"/>
  <c r="N123" i="4" s="1"/>
  <c r="L123" i="4"/>
  <c r="P123" i="4" s="1"/>
  <c r="K123" i="4"/>
  <c r="I123" i="4"/>
  <c r="J123" i="4" s="1"/>
  <c r="H123" i="4"/>
  <c r="Q122" i="4"/>
  <c r="R122" i="4" s="1"/>
  <c r="O122" i="4"/>
  <c r="M122" i="4"/>
  <c r="N122" i="4" s="1"/>
  <c r="L122" i="4"/>
  <c r="P122" i="4" s="1"/>
  <c r="K122" i="4"/>
  <c r="I122" i="4"/>
  <c r="J122" i="4" s="1"/>
  <c r="H122" i="4"/>
  <c r="Q121" i="4"/>
  <c r="R121" i="4" s="1"/>
  <c r="O121" i="4"/>
  <c r="M121" i="4"/>
  <c r="N121" i="4" s="1"/>
  <c r="L121" i="4"/>
  <c r="P121" i="4" s="1"/>
  <c r="K121" i="4"/>
  <c r="I121" i="4"/>
  <c r="J121" i="4" s="1"/>
  <c r="H121" i="4"/>
  <c r="Q120" i="4"/>
  <c r="R120" i="4" s="1"/>
  <c r="O120" i="4"/>
  <c r="M120" i="4"/>
  <c r="N120" i="4" s="1"/>
  <c r="L120" i="4"/>
  <c r="P120" i="4" s="1"/>
  <c r="K120" i="4"/>
  <c r="I120" i="4"/>
  <c r="J120" i="4" s="1"/>
  <c r="H120" i="4"/>
  <c r="Q119" i="4"/>
  <c r="R119" i="4" s="1"/>
  <c r="O119" i="4"/>
  <c r="M119" i="4"/>
  <c r="N119" i="4" s="1"/>
  <c r="L119" i="4"/>
  <c r="P119" i="4" s="1"/>
  <c r="K119" i="4"/>
  <c r="I119" i="4"/>
  <c r="J119" i="4" s="1"/>
  <c r="H119" i="4"/>
  <c r="Q118" i="4"/>
  <c r="R118" i="4" s="1"/>
  <c r="O118" i="4"/>
  <c r="M118" i="4"/>
  <c r="N118" i="4" s="1"/>
  <c r="L118" i="4"/>
  <c r="P118" i="4" s="1"/>
  <c r="K118" i="4"/>
  <c r="I118" i="4"/>
  <c r="J118" i="4" s="1"/>
  <c r="H118" i="4"/>
  <c r="Q117" i="4"/>
  <c r="R117" i="4" s="1"/>
  <c r="O117" i="4"/>
  <c r="M117" i="4"/>
  <c r="N117" i="4" s="1"/>
  <c r="L117" i="4"/>
  <c r="P117" i="4" s="1"/>
  <c r="K117" i="4"/>
  <c r="I117" i="4"/>
  <c r="J117" i="4" s="1"/>
  <c r="H117" i="4"/>
  <c r="Q116" i="4"/>
  <c r="R116" i="4" s="1"/>
  <c r="O116" i="4"/>
  <c r="M116" i="4"/>
  <c r="N116" i="4" s="1"/>
  <c r="L116" i="4"/>
  <c r="P116" i="4" s="1"/>
  <c r="K116" i="4"/>
  <c r="I116" i="4"/>
  <c r="J116" i="4" s="1"/>
  <c r="H116" i="4"/>
  <c r="Q115" i="4"/>
  <c r="R115" i="4" s="1"/>
  <c r="O115" i="4"/>
  <c r="M115" i="4"/>
  <c r="N115" i="4" s="1"/>
  <c r="L115" i="4"/>
  <c r="P115" i="4" s="1"/>
  <c r="K115" i="4"/>
  <c r="I115" i="4"/>
  <c r="J115" i="4" s="1"/>
  <c r="H115" i="4"/>
  <c r="Q114" i="4"/>
  <c r="R114" i="4" s="1"/>
  <c r="O114" i="4"/>
  <c r="M114" i="4"/>
  <c r="N114" i="4" s="1"/>
  <c r="L114" i="4"/>
  <c r="P114" i="4" s="1"/>
  <c r="K114" i="4"/>
  <c r="I114" i="4"/>
  <c r="J114" i="4" s="1"/>
  <c r="H114" i="4"/>
  <c r="Q113" i="4"/>
  <c r="R113" i="4" s="1"/>
  <c r="O113" i="4"/>
  <c r="M113" i="4"/>
  <c r="N113" i="4" s="1"/>
  <c r="L113" i="4"/>
  <c r="P113" i="4" s="1"/>
  <c r="K113" i="4"/>
  <c r="I113" i="4"/>
  <c r="J113" i="4" s="1"/>
  <c r="H113" i="4"/>
  <c r="Q112" i="4"/>
  <c r="R112" i="4" s="1"/>
  <c r="O112" i="4"/>
  <c r="M112" i="4"/>
  <c r="N112" i="4" s="1"/>
  <c r="L112" i="4"/>
  <c r="P112" i="4" s="1"/>
  <c r="K112" i="4"/>
  <c r="I112" i="4"/>
  <c r="J112" i="4" s="1"/>
  <c r="H112" i="4"/>
  <c r="Q111" i="4"/>
  <c r="R111" i="4" s="1"/>
  <c r="O111" i="4"/>
  <c r="M111" i="4"/>
  <c r="N111" i="4" s="1"/>
  <c r="L111" i="4"/>
  <c r="P111" i="4" s="1"/>
  <c r="K111" i="4"/>
  <c r="I111" i="4"/>
  <c r="J111" i="4" s="1"/>
  <c r="H111" i="4"/>
  <c r="Q110" i="4"/>
  <c r="R110" i="4" s="1"/>
  <c r="O110" i="4"/>
  <c r="M110" i="4"/>
  <c r="N110" i="4" s="1"/>
  <c r="L110" i="4"/>
  <c r="P110" i="4" s="1"/>
  <c r="K110" i="4"/>
  <c r="I110" i="4"/>
  <c r="J110" i="4" s="1"/>
  <c r="H110" i="4"/>
  <c r="Q109" i="4"/>
  <c r="R109" i="4" s="1"/>
  <c r="O109" i="4"/>
  <c r="M109" i="4"/>
  <c r="N109" i="4" s="1"/>
  <c r="L109" i="4"/>
  <c r="P109" i="4" s="1"/>
  <c r="K109" i="4"/>
  <c r="I109" i="4"/>
  <c r="J109" i="4" s="1"/>
  <c r="H109" i="4"/>
  <c r="Q108" i="4"/>
  <c r="R108" i="4" s="1"/>
  <c r="O108" i="4"/>
  <c r="M108" i="4"/>
  <c r="N108" i="4" s="1"/>
  <c r="L108" i="4"/>
  <c r="P108" i="4" s="1"/>
  <c r="K108" i="4"/>
  <c r="I108" i="4"/>
  <c r="J108" i="4" s="1"/>
  <c r="H108" i="4"/>
  <c r="Q107" i="4"/>
  <c r="R107" i="4" s="1"/>
  <c r="O107" i="4"/>
  <c r="M107" i="4"/>
  <c r="N107" i="4" s="1"/>
  <c r="L107" i="4"/>
  <c r="P107" i="4" s="1"/>
  <c r="K107" i="4"/>
  <c r="I107" i="4"/>
  <c r="J107" i="4" s="1"/>
  <c r="H107" i="4"/>
  <c r="Q106" i="4"/>
  <c r="R106" i="4" s="1"/>
  <c r="O106" i="4"/>
  <c r="M106" i="4"/>
  <c r="N106" i="4" s="1"/>
  <c r="L106" i="4"/>
  <c r="P106" i="4" s="1"/>
  <c r="K106" i="4"/>
  <c r="I106" i="4"/>
  <c r="J106" i="4" s="1"/>
  <c r="H106" i="4"/>
  <c r="Q105" i="4"/>
  <c r="R105" i="4" s="1"/>
  <c r="O105" i="4"/>
  <c r="M105" i="4"/>
  <c r="N105" i="4" s="1"/>
  <c r="L105" i="4"/>
  <c r="P105" i="4" s="1"/>
  <c r="K105" i="4"/>
  <c r="I105" i="4"/>
  <c r="J105" i="4" s="1"/>
  <c r="H105" i="4"/>
  <c r="Q104" i="4"/>
  <c r="R104" i="4" s="1"/>
  <c r="O104" i="4"/>
  <c r="M104" i="4"/>
  <c r="N104" i="4" s="1"/>
  <c r="L104" i="4"/>
  <c r="P104" i="4" s="1"/>
  <c r="K104" i="4"/>
  <c r="I104" i="4"/>
  <c r="J104" i="4" s="1"/>
  <c r="H104" i="4"/>
  <c r="Q103" i="4"/>
  <c r="R103" i="4" s="1"/>
  <c r="O103" i="4"/>
  <c r="M103" i="4"/>
  <c r="N103" i="4" s="1"/>
  <c r="L103" i="4"/>
  <c r="P103" i="4" s="1"/>
  <c r="K103" i="4"/>
  <c r="I103" i="4"/>
  <c r="J103" i="4" s="1"/>
  <c r="H103" i="4"/>
  <c r="Q102" i="4"/>
  <c r="R102" i="4" s="1"/>
  <c r="O102" i="4"/>
  <c r="M102" i="4"/>
  <c r="N102" i="4" s="1"/>
  <c r="L102" i="4"/>
  <c r="P102" i="4" s="1"/>
  <c r="K102" i="4"/>
  <c r="I102" i="4"/>
  <c r="J102" i="4" s="1"/>
  <c r="H102" i="4"/>
  <c r="Q101" i="4"/>
  <c r="R101" i="4" s="1"/>
  <c r="O101" i="4"/>
  <c r="M101" i="4"/>
  <c r="N101" i="4" s="1"/>
  <c r="L101" i="4"/>
  <c r="P101" i="4" s="1"/>
  <c r="K101" i="4"/>
  <c r="I101" i="4"/>
  <c r="J101" i="4" s="1"/>
  <c r="H101" i="4"/>
  <c r="Q100" i="4"/>
  <c r="R100" i="4" s="1"/>
  <c r="O100" i="4"/>
  <c r="M100" i="4"/>
  <c r="N100" i="4" s="1"/>
  <c r="L100" i="4"/>
  <c r="P100" i="4" s="1"/>
  <c r="K100" i="4"/>
  <c r="I100" i="4"/>
  <c r="J100" i="4" s="1"/>
  <c r="H100" i="4"/>
  <c r="Q99" i="4"/>
  <c r="R99" i="4" s="1"/>
  <c r="O99" i="4"/>
  <c r="M99" i="4"/>
  <c r="N99" i="4" s="1"/>
  <c r="L99" i="4"/>
  <c r="P99" i="4" s="1"/>
  <c r="K99" i="4"/>
  <c r="I99" i="4"/>
  <c r="J99" i="4" s="1"/>
  <c r="H99" i="4"/>
  <c r="Q98" i="4"/>
  <c r="R98" i="4" s="1"/>
  <c r="O98" i="4"/>
  <c r="M98" i="4"/>
  <c r="N98" i="4" s="1"/>
  <c r="L98" i="4"/>
  <c r="P98" i="4" s="1"/>
  <c r="K98" i="4"/>
  <c r="I98" i="4"/>
  <c r="J98" i="4" s="1"/>
  <c r="H98" i="4"/>
  <c r="Q97" i="4"/>
  <c r="R97" i="4" s="1"/>
  <c r="O97" i="4"/>
  <c r="M97" i="4"/>
  <c r="N97" i="4" s="1"/>
  <c r="L97" i="4"/>
  <c r="P97" i="4" s="1"/>
  <c r="K97" i="4"/>
  <c r="I97" i="4"/>
  <c r="J97" i="4" s="1"/>
  <c r="H97" i="4"/>
  <c r="Q96" i="4"/>
  <c r="R96" i="4" s="1"/>
  <c r="O96" i="4"/>
  <c r="M96" i="4"/>
  <c r="N96" i="4" s="1"/>
  <c r="L96" i="4"/>
  <c r="P96" i="4" s="1"/>
  <c r="K96" i="4"/>
  <c r="I96" i="4"/>
  <c r="J96" i="4" s="1"/>
  <c r="H96" i="4"/>
  <c r="Q95" i="4"/>
  <c r="R95" i="4" s="1"/>
  <c r="O95" i="4"/>
  <c r="M95" i="4"/>
  <c r="N95" i="4" s="1"/>
  <c r="L95" i="4"/>
  <c r="P95" i="4" s="1"/>
  <c r="K95" i="4"/>
  <c r="I95" i="4"/>
  <c r="J95" i="4" s="1"/>
  <c r="H95" i="4"/>
  <c r="Q94" i="4"/>
  <c r="R94" i="4" s="1"/>
  <c r="O94" i="4"/>
  <c r="M94" i="4"/>
  <c r="N94" i="4" s="1"/>
  <c r="L94" i="4"/>
  <c r="P94" i="4" s="1"/>
  <c r="K94" i="4"/>
  <c r="I94" i="4"/>
  <c r="J94" i="4" s="1"/>
  <c r="H94" i="4"/>
  <c r="Q93" i="4"/>
  <c r="R93" i="4" s="1"/>
  <c r="O93" i="4"/>
  <c r="M93" i="4"/>
  <c r="N93" i="4" s="1"/>
  <c r="L93" i="4"/>
  <c r="P93" i="4" s="1"/>
  <c r="K93" i="4"/>
  <c r="I93" i="4"/>
  <c r="J93" i="4" s="1"/>
  <c r="H93" i="4"/>
  <c r="Q92" i="4"/>
  <c r="R92" i="4" s="1"/>
  <c r="O92" i="4"/>
  <c r="M92" i="4"/>
  <c r="N92" i="4" s="1"/>
  <c r="L92" i="4"/>
  <c r="P92" i="4" s="1"/>
  <c r="K92" i="4"/>
  <c r="I92" i="4"/>
  <c r="J92" i="4" s="1"/>
  <c r="H92" i="4"/>
  <c r="Q91" i="4"/>
  <c r="R91" i="4" s="1"/>
  <c r="O91" i="4"/>
  <c r="M91" i="4"/>
  <c r="N91" i="4" s="1"/>
  <c r="L91" i="4"/>
  <c r="P91" i="4" s="1"/>
  <c r="K91" i="4"/>
  <c r="I91" i="4"/>
  <c r="J91" i="4" s="1"/>
  <c r="H91" i="4"/>
  <c r="Q90" i="4"/>
  <c r="R90" i="4" s="1"/>
  <c r="O90" i="4"/>
  <c r="M90" i="4"/>
  <c r="N90" i="4" s="1"/>
  <c r="L90" i="4"/>
  <c r="P90" i="4" s="1"/>
  <c r="K90" i="4"/>
  <c r="I90" i="4"/>
  <c r="J90" i="4" s="1"/>
  <c r="H90" i="4"/>
  <c r="Q89" i="4"/>
  <c r="R89" i="4" s="1"/>
  <c r="O89" i="4"/>
  <c r="M89" i="4"/>
  <c r="N89" i="4" s="1"/>
  <c r="L89" i="4"/>
  <c r="P89" i="4" s="1"/>
  <c r="K89" i="4"/>
  <c r="I89" i="4"/>
  <c r="J89" i="4" s="1"/>
  <c r="H89" i="4"/>
  <c r="Q88" i="4"/>
  <c r="R88" i="4" s="1"/>
  <c r="O88" i="4"/>
  <c r="M88" i="4"/>
  <c r="N88" i="4" s="1"/>
  <c r="L88" i="4"/>
  <c r="P88" i="4" s="1"/>
  <c r="K88" i="4"/>
  <c r="I88" i="4"/>
  <c r="J88" i="4" s="1"/>
  <c r="H88" i="4"/>
  <c r="Q87" i="4"/>
  <c r="R87" i="4" s="1"/>
  <c r="O87" i="4"/>
  <c r="M87" i="4"/>
  <c r="N87" i="4" s="1"/>
  <c r="L87" i="4"/>
  <c r="P87" i="4" s="1"/>
  <c r="K87" i="4"/>
  <c r="I87" i="4"/>
  <c r="J87" i="4" s="1"/>
  <c r="H87" i="4"/>
  <c r="Q86" i="4"/>
  <c r="R86" i="4" s="1"/>
  <c r="O86" i="4"/>
  <c r="M86" i="4"/>
  <c r="N86" i="4" s="1"/>
  <c r="L86" i="4"/>
  <c r="P86" i="4" s="1"/>
  <c r="K86" i="4"/>
  <c r="I86" i="4"/>
  <c r="J86" i="4" s="1"/>
  <c r="H86" i="4"/>
  <c r="Q85" i="4"/>
  <c r="R85" i="4" s="1"/>
  <c r="O85" i="4"/>
  <c r="M85" i="4"/>
  <c r="N85" i="4" s="1"/>
  <c r="L85" i="4"/>
  <c r="P85" i="4" s="1"/>
  <c r="K85" i="4"/>
  <c r="I85" i="4"/>
  <c r="J85" i="4" s="1"/>
  <c r="H85" i="4"/>
  <c r="Q84" i="4"/>
  <c r="R84" i="4" s="1"/>
  <c r="O84" i="4"/>
  <c r="M84" i="4"/>
  <c r="N84" i="4" s="1"/>
  <c r="L84" i="4"/>
  <c r="P84" i="4" s="1"/>
  <c r="K84" i="4"/>
  <c r="I84" i="4"/>
  <c r="J84" i="4" s="1"/>
  <c r="H84" i="4"/>
  <c r="Q83" i="4"/>
  <c r="R83" i="4" s="1"/>
  <c r="O83" i="4"/>
  <c r="M83" i="4"/>
  <c r="N83" i="4" s="1"/>
  <c r="L83" i="4"/>
  <c r="P83" i="4" s="1"/>
  <c r="K83" i="4"/>
  <c r="I83" i="4"/>
  <c r="J83" i="4" s="1"/>
  <c r="H83" i="4"/>
  <c r="Q82" i="4"/>
  <c r="R82" i="4" s="1"/>
  <c r="O82" i="4"/>
  <c r="M82" i="4"/>
  <c r="N82" i="4" s="1"/>
  <c r="L82" i="4"/>
  <c r="P82" i="4" s="1"/>
  <c r="K82" i="4"/>
  <c r="I82" i="4"/>
  <c r="J82" i="4" s="1"/>
  <c r="H82" i="4"/>
  <c r="Q81" i="4"/>
  <c r="R81" i="4" s="1"/>
  <c r="O81" i="4"/>
  <c r="M81" i="4"/>
  <c r="N81" i="4" s="1"/>
  <c r="L81" i="4"/>
  <c r="P81" i="4" s="1"/>
  <c r="K81" i="4"/>
  <c r="I81" i="4"/>
  <c r="J81" i="4" s="1"/>
  <c r="H81" i="4"/>
  <c r="Q80" i="4"/>
  <c r="R80" i="4" s="1"/>
  <c r="O80" i="4"/>
  <c r="M80" i="4"/>
  <c r="N80" i="4" s="1"/>
  <c r="L80" i="4"/>
  <c r="P80" i="4" s="1"/>
  <c r="K80" i="4"/>
  <c r="I80" i="4"/>
  <c r="J80" i="4" s="1"/>
  <c r="H80" i="4"/>
  <c r="Q79" i="4"/>
  <c r="R79" i="4" s="1"/>
  <c r="O79" i="4"/>
  <c r="M79" i="4"/>
  <c r="N79" i="4" s="1"/>
  <c r="L79" i="4"/>
  <c r="P79" i="4" s="1"/>
  <c r="K79" i="4"/>
  <c r="I79" i="4"/>
  <c r="J79" i="4" s="1"/>
  <c r="H79" i="4"/>
  <c r="Q78" i="4"/>
  <c r="R78" i="4" s="1"/>
  <c r="O78" i="4"/>
  <c r="M78" i="4"/>
  <c r="N78" i="4" s="1"/>
  <c r="L78" i="4"/>
  <c r="P78" i="4" s="1"/>
  <c r="K78" i="4"/>
  <c r="I78" i="4"/>
  <c r="J78" i="4" s="1"/>
  <c r="H78" i="4"/>
  <c r="Q77" i="4"/>
  <c r="R77" i="4" s="1"/>
  <c r="O77" i="4"/>
  <c r="M77" i="4"/>
  <c r="N77" i="4" s="1"/>
  <c r="L77" i="4"/>
  <c r="P77" i="4" s="1"/>
  <c r="K77" i="4"/>
  <c r="I77" i="4"/>
  <c r="J77" i="4" s="1"/>
  <c r="H77" i="4"/>
  <c r="Q76" i="4"/>
  <c r="R76" i="4" s="1"/>
  <c r="O76" i="4"/>
  <c r="M76" i="4"/>
  <c r="N76" i="4" s="1"/>
  <c r="L76" i="4"/>
  <c r="P76" i="4" s="1"/>
  <c r="K76" i="4"/>
  <c r="I76" i="4"/>
  <c r="J76" i="4" s="1"/>
  <c r="H76" i="4"/>
  <c r="Q75" i="4"/>
  <c r="R75" i="4" s="1"/>
  <c r="O75" i="4"/>
  <c r="M75" i="4"/>
  <c r="N75" i="4" s="1"/>
  <c r="L75" i="4"/>
  <c r="P75" i="4" s="1"/>
  <c r="K75" i="4"/>
  <c r="I75" i="4"/>
  <c r="J75" i="4" s="1"/>
  <c r="H75" i="4"/>
  <c r="Q74" i="4"/>
  <c r="R74" i="4" s="1"/>
  <c r="O74" i="4"/>
  <c r="M74" i="4"/>
  <c r="N74" i="4" s="1"/>
  <c r="L74" i="4"/>
  <c r="P74" i="4" s="1"/>
  <c r="K74" i="4"/>
  <c r="I74" i="4"/>
  <c r="J74" i="4" s="1"/>
  <c r="H74" i="4"/>
  <c r="Q73" i="4"/>
  <c r="R73" i="4" s="1"/>
  <c r="O73" i="4"/>
  <c r="M73" i="4"/>
  <c r="N73" i="4" s="1"/>
  <c r="L73" i="4"/>
  <c r="P73" i="4" s="1"/>
  <c r="K73" i="4"/>
  <c r="I73" i="4"/>
  <c r="J73" i="4" s="1"/>
  <c r="H73" i="4"/>
  <c r="Q72" i="4"/>
  <c r="R72" i="4" s="1"/>
  <c r="O72" i="4"/>
  <c r="M72" i="4"/>
  <c r="N72" i="4" s="1"/>
  <c r="L72" i="4"/>
  <c r="P72" i="4" s="1"/>
  <c r="K72" i="4"/>
  <c r="I72" i="4"/>
  <c r="J72" i="4" s="1"/>
  <c r="H72" i="4"/>
  <c r="Q71" i="4"/>
  <c r="R71" i="4" s="1"/>
  <c r="O71" i="4"/>
  <c r="M71" i="4"/>
  <c r="N71" i="4" s="1"/>
  <c r="L71" i="4"/>
  <c r="P71" i="4" s="1"/>
  <c r="K71" i="4"/>
  <c r="I71" i="4"/>
  <c r="J71" i="4" s="1"/>
  <c r="H71" i="4"/>
  <c r="Q70" i="4"/>
  <c r="R70" i="4" s="1"/>
  <c r="O70" i="4"/>
  <c r="M70" i="4"/>
  <c r="N70" i="4" s="1"/>
  <c r="L70" i="4"/>
  <c r="P70" i="4" s="1"/>
  <c r="K70" i="4"/>
  <c r="I70" i="4"/>
  <c r="J70" i="4" s="1"/>
  <c r="H70" i="4"/>
  <c r="Q69" i="4"/>
  <c r="R69" i="4" s="1"/>
  <c r="O69" i="4"/>
  <c r="M69" i="4"/>
  <c r="N69" i="4" s="1"/>
  <c r="L69" i="4"/>
  <c r="P69" i="4" s="1"/>
  <c r="K69" i="4"/>
  <c r="I69" i="4"/>
  <c r="J69" i="4" s="1"/>
  <c r="H69" i="4"/>
  <c r="Q68" i="4"/>
  <c r="R68" i="4" s="1"/>
  <c r="O68" i="4"/>
  <c r="M68" i="4"/>
  <c r="N68" i="4" s="1"/>
  <c r="L68" i="4"/>
  <c r="P68" i="4" s="1"/>
  <c r="K68" i="4"/>
  <c r="I68" i="4"/>
  <c r="J68" i="4" s="1"/>
  <c r="H68" i="4"/>
  <c r="Q67" i="4"/>
  <c r="R67" i="4" s="1"/>
  <c r="O67" i="4"/>
  <c r="M67" i="4"/>
  <c r="N67" i="4" s="1"/>
  <c r="L67" i="4"/>
  <c r="P67" i="4" s="1"/>
  <c r="K67" i="4"/>
  <c r="I67" i="4"/>
  <c r="J67" i="4" s="1"/>
  <c r="H67" i="4"/>
  <c r="Q66" i="4"/>
  <c r="R66" i="4" s="1"/>
  <c r="O66" i="4"/>
  <c r="M66" i="4"/>
  <c r="N66" i="4" s="1"/>
  <c r="L66" i="4"/>
  <c r="P66" i="4" s="1"/>
  <c r="K66" i="4"/>
  <c r="I66" i="4"/>
  <c r="J66" i="4" s="1"/>
  <c r="H66" i="4"/>
  <c r="Q65" i="4"/>
  <c r="R65" i="4" s="1"/>
  <c r="O65" i="4"/>
  <c r="M65" i="4"/>
  <c r="N65" i="4" s="1"/>
  <c r="L65" i="4"/>
  <c r="P65" i="4" s="1"/>
  <c r="K65" i="4"/>
  <c r="I65" i="4"/>
  <c r="J65" i="4" s="1"/>
  <c r="H65" i="4"/>
  <c r="Q64" i="4"/>
  <c r="R64" i="4" s="1"/>
  <c r="O64" i="4"/>
  <c r="M64" i="4"/>
  <c r="N64" i="4" s="1"/>
  <c r="L64" i="4"/>
  <c r="P64" i="4" s="1"/>
  <c r="K64" i="4"/>
  <c r="I64" i="4"/>
  <c r="J64" i="4" s="1"/>
  <c r="H64" i="4"/>
  <c r="Q63" i="4"/>
  <c r="R63" i="4" s="1"/>
  <c r="O63" i="4"/>
  <c r="M63" i="4"/>
  <c r="N63" i="4" s="1"/>
  <c r="L63" i="4"/>
  <c r="P63" i="4" s="1"/>
  <c r="K63" i="4"/>
  <c r="I63" i="4"/>
  <c r="J63" i="4" s="1"/>
  <c r="H63" i="4"/>
  <c r="Q62" i="4"/>
  <c r="R62" i="4" s="1"/>
  <c r="O62" i="4"/>
  <c r="M62" i="4"/>
  <c r="N62" i="4" s="1"/>
  <c r="L62" i="4"/>
  <c r="P62" i="4" s="1"/>
  <c r="K62" i="4"/>
  <c r="I62" i="4"/>
  <c r="J62" i="4" s="1"/>
  <c r="H62" i="4"/>
  <c r="Q61" i="4"/>
  <c r="R61" i="4" s="1"/>
  <c r="O61" i="4"/>
  <c r="M61" i="4"/>
  <c r="N61" i="4" s="1"/>
  <c r="L61" i="4"/>
  <c r="P61" i="4" s="1"/>
  <c r="K61" i="4"/>
  <c r="I61" i="4"/>
  <c r="J61" i="4" s="1"/>
  <c r="H61" i="4"/>
  <c r="Q60" i="4"/>
  <c r="R60" i="4" s="1"/>
  <c r="O60" i="4"/>
  <c r="M60" i="4"/>
  <c r="N60" i="4" s="1"/>
  <c r="L60" i="4"/>
  <c r="P60" i="4" s="1"/>
  <c r="K60" i="4"/>
  <c r="I60" i="4"/>
  <c r="J60" i="4" s="1"/>
  <c r="H60" i="4"/>
  <c r="Q59" i="4"/>
  <c r="R59" i="4" s="1"/>
  <c r="O59" i="4"/>
  <c r="M59" i="4"/>
  <c r="N59" i="4" s="1"/>
  <c r="L59" i="4"/>
  <c r="P59" i="4" s="1"/>
  <c r="K59" i="4"/>
  <c r="I59" i="4"/>
  <c r="J59" i="4" s="1"/>
  <c r="H59" i="4"/>
  <c r="Q58" i="4"/>
  <c r="R58" i="4" s="1"/>
  <c r="O58" i="4"/>
  <c r="M58" i="4"/>
  <c r="N58" i="4" s="1"/>
  <c r="L58" i="4"/>
  <c r="P58" i="4" s="1"/>
  <c r="K58" i="4"/>
  <c r="I58" i="4"/>
  <c r="J58" i="4" s="1"/>
  <c r="H58" i="4"/>
  <c r="Q57" i="4"/>
  <c r="R57" i="4" s="1"/>
  <c r="O57" i="4"/>
  <c r="M57" i="4"/>
  <c r="N57" i="4" s="1"/>
  <c r="L57" i="4"/>
  <c r="P57" i="4" s="1"/>
  <c r="K57" i="4"/>
  <c r="I57" i="4"/>
  <c r="J57" i="4" s="1"/>
  <c r="H57" i="4"/>
  <c r="Q56" i="4"/>
  <c r="R56" i="4" s="1"/>
  <c r="O56" i="4"/>
  <c r="M56" i="4"/>
  <c r="N56" i="4" s="1"/>
  <c r="L56" i="4"/>
  <c r="P56" i="4" s="1"/>
  <c r="K56" i="4"/>
  <c r="I56" i="4"/>
  <c r="J56" i="4" s="1"/>
  <c r="H56" i="4"/>
  <c r="Q55" i="4"/>
  <c r="R55" i="4" s="1"/>
  <c r="O55" i="4"/>
  <c r="M55" i="4"/>
  <c r="N55" i="4" s="1"/>
  <c r="L55" i="4"/>
  <c r="P55" i="4" s="1"/>
  <c r="K55" i="4"/>
  <c r="I55" i="4"/>
  <c r="J55" i="4" s="1"/>
  <c r="H55" i="4"/>
  <c r="Q54" i="4"/>
  <c r="R54" i="4" s="1"/>
  <c r="O54" i="4"/>
  <c r="M54" i="4"/>
  <c r="N54" i="4" s="1"/>
  <c r="L54" i="4"/>
  <c r="P54" i="4" s="1"/>
  <c r="K54" i="4"/>
  <c r="I54" i="4"/>
  <c r="J54" i="4" s="1"/>
  <c r="H54" i="4"/>
  <c r="Q53" i="4"/>
  <c r="R53" i="4" s="1"/>
  <c r="O53" i="4"/>
  <c r="M53" i="4"/>
  <c r="N53" i="4" s="1"/>
  <c r="L53" i="4"/>
  <c r="P53" i="4" s="1"/>
  <c r="K53" i="4"/>
  <c r="I53" i="4"/>
  <c r="J53" i="4" s="1"/>
  <c r="H53" i="4"/>
  <c r="Q52" i="4"/>
  <c r="R52" i="4" s="1"/>
  <c r="O52" i="4"/>
  <c r="M52" i="4"/>
  <c r="N52" i="4" s="1"/>
  <c r="L52" i="4"/>
  <c r="P52" i="4" s="1"/>
  <c r="K52" i="4"/>
  <c r="I52" i="4"/>
  <c r="J52" i="4" s="1"/>
  <c r="H52" i="4"/>
  <c r="Q51" i="4"/>
  <c r="R51" i="4" s="1"/>
  <c r="O51" i="4"/>
  <c r="M51" i="4"/>
  <c r="N51" i="4" s="1"/>
  <c r="L51" i="4"/>
  <c r="P51" i="4" s="1"/>
  <c r="K51" i="4"/>
  <c r="I51" i="4"/>
  <c r="J51" i="4" s="1"/>
  <c r="H51" i="4"/>
  <c r="Q50" i="4"/>
  <c r="R50" i="4" s="1"/>
  <c r="O50" i="4"/>
  <c r="M50" i="4"/>
  <c r="N50" i="4" s="1"/>
  <c r="L50" i="4"/>
  <c r="P50" i="4" s="1"/>
  <c r="K50" i="4"/>
  <c r="I50" i="4"/>
  <c r="J50" i="4" s="1"/>
  <c r="H50" i="4"/>
  <c r="Q49" i="4"/>
  <c r="R49" i="4" s="1"/>
  <c r="O49" i="4"/>
  <c r="M49" i="4"/>
  <c r="N49" i="4" s="1"/>
  <c r="L49" i="4"/>
  <c r="P49" i="4" s="1"/>
  <c r="K49" i="4"/>
  <c r="I49" i="4"/>
  <c r="J49" i="4" s="1"/>
  <c r="H49" i="4"/>
  <c r="Q48" i="4"/>
  <c r="R48" i="4" s="1"/>
  <c r="O48" i="4"/>
  <c r="M48" i="4"/>
  <c r="N48" i="4" s="1"/>
  <c r="L48" i="4"/>
  <c r="P48" i="4" s="1"/>
  <c r="K48" i="4"/>
  <c r="I48" i="4"/>
  <c r="J48" i="4" s="1"/>
  <c r="H48" i="4"/>
  <c r="Q47" i="4"/>
  <c r="R47" i="4" s="1"/>
  <c r="O47" i="4"/>
  <c r="M47" i="4"/>
  <c r="N47" i="4" s="1"/>
  <c r="L47" i="4"/>
  <c r="P47" i="4" s="1"/>
  <c r="K47" i="4"/>
  <c r="I47" i="4"/>
  <c r="J47" i="4" s="1"/>
  <c r="H47" i="4"/>
  <c r="Q46" i="4"/>
  <c r="R46" i="4" s="1"/>
  <c r="O46" i="4"/>
  <c r="M46" i="4"/>
  <c r="N46" i="4" s="1"/>
  <c r="L46" i="4"/>
  <c r="P46" i="4" s="1"/>
  <c r="K46" i="4"/>
  <c r="I46" i="4"/>
  <c r="J46" i="4" s="1"/>
  <c r="H46" i="4"/>
  <c r="Q45" i="4"/>
  <c r="R45" i="4" s="1"/>
  <c r="O45" i="4"/>
  <c r="M45" i="4"/>
  <c r="N45" i="4" s="1"/>
  <c r="L45" i="4"/>
  <c r="P45" i="4" s="1"/>
  <c r="K45" i="4"/>
  <c r="I45" i="4"/>
  <c r="J45" i="4" s="1"/>
  <c r="H45" i="4"/>
  <c r="Q44" i="4"/>
  <c r="R44" i="4" s="1"/>
  <c r="O44" i="4"/>
  <c r="M44" i="4"/>
  <c r="N44" i="4" s="1"/>
  <c r="L44" i="4"/>
  <c r="P44" i="4" s="1"/>
  <c r="K44" i="4"/>
  <c r="I44" i="4"/>
  <c r="J44" i="4" s="1"/>
  <c r="H44" i="4"/>
  <c r="Q43" i="4"/>
  <c r="R43" i="4" s="1"/>
  <c r="O43" i="4"/>
  <c r="M43" i="4"/>
  <c r="N43" i="4" s="1"/>
  <c r="L43" i="4"/>
  <c r="P43" i="4" s="1"/>
  <c r="K43" i="4"/>
  <c r="I43" i="4"/>
  <c r="J43" i="4" s="1"/>
  <c r="H43" i="4"/>
  <c r="Q42" i="4"/>
  <c r="R42" i="4" s="1"/>
  <c r="O42" i="4"/>
  <c r="M42" i="4"/>
  <c r="N42" i="4" s="1"/>
  <c r="L42" i="4"/>
  <c r="P42" i="4" s="1"/>
  <c r="K42" i="4"/>
  <c r="I42" i="4"/>
  <c r="J42" i="4" s="1"/>
  <c r="H42" i="4"/>
  <c r="Q41" i="4"/>
  <c r="R41" i="4" s="1"/>
  <c r="O41" i="4"/>
  <c r="M41" i="4"/>
  <c r="N41" i="4" s="1"/>
  <c r="L41" i="4"/>
  <c r="P41" i="4" s="1"/>
  <c r="K41" i="4"/>
  <c r="I41" i="4"/>
  <c r="J41" i="4" s="1"/>
  <c r="H41" i="4"/>
  <c r="Q40" i="4"/>
  <c r="R40" i="4" s="1"/>
  <c r="O40" i="4"/>
  <c r="M40" i="4"/>
  <c r="N40" i="4" s="1"/>
  <c r="L40" i="4"/>
  <c r="P40" i="4" s="1"/>
  <c r="K40" i="4"/>
  <c r="I40" i="4"/>
  <c r="J40" i="4" s="1"/>
  <c r="H40" i="4"/>
  <c r="Q39" i="4"/>
  <c r="R39" i="4" s="1"/>
  <c r="O39" i="4"/>
  <c r="M39" i="4"/>
  <c r="N39" i="4" s="1"/>
  <c r="L39" i="4"/>
  <c r="P39" i="4" s="1"/>
  <c r="K39" i="4"/>
  <c r="I39" i="4"/>
  <c r="J39" i="4" s="1"/>
  <c r="H39" i="4"/>
  <c r="Q38" i="4"/>
  <c r="R38" i="4" s="1"/>
  <c r="O38" i="4"/>
  <c r="M38" i="4"/>
  <c r="N38" i="4" s="1"/>
  <c r="L38" i="4"/>
  <c r="P38" i="4" s="1"/>
  <c r="K38" i="4"/>
  <c r="I38" i="4"/>
  <c r="J38" i="4" s="1"/>
  <c r="H38" i="4"/>
  <c r="Q37" i="4"/>
  <c r="R37" i="4" s="1"/>
  <c r="O37" i="4"/>
  <c r="M37" i="4"/>
  <c r="N37" i="4" s="1"/>
  <c r="L37" i="4"/>
  <c r="P37" i="4" s="1"/>
  <c r="K37" i="4"/>
  <c r="I37" i="4"/>
  <c r="J37" i="4" s="1"/>
  <c r="H37" i="4"/>
  <c r="Q36" i="4"/>
  <c r="R36" i="4" s="1"/>
  <c r="O36" i="4"/>
  <c r="M36" i="4"/>
  <c r="N36" i="4" s="1"/>
  <c r="L36" i="4"/>
  <c r="P36" i="4" s="1"/>
  <c r="K36" i="4"/>
  <c r="I36" i="4"/>
  <c r="J36" i="4" s="1"/>
  <c r="H36" i="4"/>
  <c r="Q35" i="4"/>
  <c r="R35" i="4" s="1"/>
  <c r="O35" i="4"/>
  <c r="M35" i="4"/>
  <c r="N35" i="4" s="1"/>
  <c r="L35" i="4"/>
  <c r="P35" i="4" s="1"/>
  <c r="K35" i="4"/>
  <c r="I35" i="4"/>
  <c r="J35" i="4" s="1"/>
  <c r="H35" i="4"/>
  <c r="Q34" i="4"/>
  <c r="R34" i="4" s="1"/>
  <c r="O34" i="4"/>
  <c r="M34" i="4"/>
  <c r="N34" i="4" s="1"/>
  <c r="L34" i="4"/>
  <c r="P34" i="4" s="1"/>
  <c r="K34" i="4"/>
  <c r="I34" i="4"/>
  <c r="J34" i="4" s="1"/>
  <c r="H34" i="4"/>
  <c r="Q33" i="4"/>
  <c r="R33" i="4" s="1"/>
  <c r="O33" i="4"/>
  <c r="M33" i="4"/>
  <c r="N33" i="4" s="1"/>
  <c r="L33" i="4"/>
  <c r="P33" i="4" s="1"/>
  <c r="K33" i="4"/>
  <c r="I33" i="4"/>
  <c r="J33" i="4" s="1"/>
  <c r="H33" i="4"/>
  <c r="Q32" i="4"/>
  <c r="R32" i="4" s="1"/>
  <c r="O32" i="4"/>
  <c r="M32" i="4"/>
  <c r="N32" i="4" s="1"/>
  <c r="L32" i="4"/>
  <c r="P32" i="4" s="1"/>
  <c r="K32" i="4"/>
  <c r="I32" i="4"/>
  <c r="J32" i="4" s="1"/>
  <c r="H32" i="4"/>
  <c r="Q31" i="4"/>
  <c r="R31" i="4" s="1"/>
  <c r="O31" i="4"/>
  <c r="M31" i="4"/>
  <c r="N31" i="4" s="1"/>
  <c r="L31" i="4"/>
  <c r="P31" i="4" s="1"/>
  <c r="K31" i="4"/>
  <c r="I31" i="4"/>
  <c r="J31" i="4" s="1"/>
  <c r="H31" i="4"/>
  <c r="Q30" i="4"/>
  <c r="R30" i="4" s="1"/>
  <c r="O30" i="4"/>
  <c r="M30" i="4"/>
  <c r="N30" i="4" s="1"/>
  <c r="L30" i="4"/>
  <c r="P30" i="4" s="1"/>
  <c r="K30" i="4"/>
  <c r="I30" i="4"/>
  <c r="J30" i="4" s="1"/>
  <c r="H30" i="4"/>
  <c r="Q29" i="4"/>
  <c r="R29" i="4" s="1"/>
  <c r="O29" i="4"/>
  <c r="M29" i="4"/>
  <c r="N29" i="4" s="1"/>
  <c r="L29" i="4"/>
  <c r="P29" i="4" s="1"/>
  <c r="K29" i="4"/>
  <c r="I29" i="4"/>
  <c r="J29" i="4" s="1"/>
  <c r="H29" i="4"/>
  <c r="Q28" i="4"/>
  <c r="R28" i="4" s="1"/>
  <c r="O28" i="4"/>
  <c r="M28" i="4"/>
  <c r="N28" i="4" s="1"/>
  <c r="L28" i="4"/>
  <c r="P28" i="4" s="1"/>
  <c r="K28" i="4"/>
  <c r="I28" i="4"/>
  <c r="J28" i="4" s="1"/>
  <c r="H28" i="4"/>
  <c r="Q27" i="4"/>
  <c r="R27" i="4" s="1"/>
  <c r="O27" i="4"/>
  <c r="M27" i="4"/>
  <c r="N27" i="4" s="1"/>
  <c r="L27" i="4"/>
  <c r="P27" i="4" s="1"/>
  <c r="K27" i="4"/>
  <c r="I27" i="4"/>
  <c r="J27" i="4" s="1"/>
  <c r="H27" i="4"/>
  <c r="Q26" i="4"/>
  <c r="R26" i="4" s="1"/>
  <c r="O26" i="4"/>
  <c r="M26" i="4"/>
  <c r="N26" i="4" s="1"/>
  <c r="L26" i="4"/>
  <c r="P26" i="4" s="1"/>
  <c r="K26" i="4"/>
  <c r="I26" i="4"/>
  <c r="J26" i="4" s="1"/>
  <c r="H26" i="4"/>
  <c r="Q25" i="4"/>
  <c r="R25" i="4" s="1"/>
  <c r="O25" i="4"/>
  <c r="M25" i="4"/>
  <c r="N25" i="4" s="1"/>
  <c r="L25" i="4"/>
  <c r="P25" i="4" s="1"/>
  <c r="K25" i="4"/>
  <c r="I25" i="4"/>
  <c r="J25" i="4" s="1"/>
  <c r="H25" i="4"/>
  <c r="Q24" i="4"/>
  <c r="R24" i="4" s="1"/>
  <c r="O24" i="4"/>
  <c r="M24" i="4"/>
  <c r="N24" i="4" s="1"/>
  <c r="L24" i="4"/>
  <c r="P24" i="4" s="1"/>
  <c r="K24" i="4"/>
  <c r="I24" i="4"/>
  <c r="J24" i="4" s="1"/>
  <c r="H24" i="4"/>
  <c r="Q23" i="4"/>
  <c r="R23" i="4" s="1"/>
  <c r="O23" i="4"/>
  <c r="M23" i="4"/>
  <c r="N23" i="4" s="1"/>
  <c r="L23" i="4"/>
  <c r="P23" i="4" s="1"/>
  <c r="K23" i="4"/>
  <c r="I23" i="4"/>
  <c r="J23" i="4" s="1"/>
  <c r="H23" i="4"/>
  <c r="Q22" i="4"/>
  <c r="R22" i="4" s="1"/>
  <c r="O22" i="4"/>
  <c r="M22" i="4"/>
  <c r="N22" i="4" s="1"/>
  <c r="L22" i="4"/>
  <c r="P22" i="4" s="1"/>
  <c r="K22" i="4"/>
  <c r="I22" i="4"/>
  <c r="J22" i="4" s="1"/>
  <c r="H22" i="4"/>
  <c r="Q21" i="4"/>
  <c r="R21" i="4" s="1"/>
  <c r="O21" i="4"/>
  <c r="M21" i="4"/>
  <c r="N21" i="4" s="1"/>
  <c r="L21" i="4"/>
  <c r="P21" i="4" s="1"/>
  <c r="K21" i="4"/>
  <c r="I21" i="4"/>
  <c r="J21" i="4" s="1"/>
  <c r="H21" i="4"/>
  <c r="Q20" i="4"/>
  <c r="R20" i="4" s="1"/>
  <c r="O20" i="4"/>
  <c r="M20" i="4"/>
  <c r="N20" i="4" s="1"/>
  <c r="L20" i="4"/>
  <c r="P20" i="4" s="1"/>
  <c r="K20" i="4"/>
  <c r="I20" i="4"/>
  <c r="J20" i="4" s="1"/>
  <c r="H20" i="4"/>
  <c r="Q19" i="4"/>
  <c r="R19" i="4" s="1"/>
  <c r="O19" i="4"/>
  <c r="M19" i="4"/>
  <c r="N19" i="4" s="1"/>
  <c r="L19" i="4"/>
  <c r="P19" i="4" s="1"/>
  <c r="K19" i="4"/>
  <c r="I19" i="4"/>
  <c r="J19" i="4" s="1"/>
  <c r="H19" i="4"/>
  <c r="Q18" i="4"/>
  <c r="R18" i="4" s="1"/>
  <c r="O18" i="4"/>
  <c r="M18" i="4"/>
  <c r="N18" i="4" s="1"/>
  <c r="L18" i="4"/>
  <c r="P18" i="4" s="1"/>
  <c r="K18" i="4"/>
  <c r="I18" i="4"/>
  <c r="J18" i="4" s="1"/>
  <c r="H18" i="4"/>
  <c r="Q17" i="4"/>
  <c r="R17" i="4" s="1"/>
  <c r="O17" i="4"/>
  <c r="M17" i="4"/>
  <c r="N17" i="4" s="1"/>
  <c r="L17" i="4"/>
  <c r="P17" i="4" s="1"/>
  <c r="K17" i="4"/>
  <c r="I17" i="4"/>
  <c r="J17" i="4" s="1"/>
  <c r="H17" i="4"/>
  <c r="Q16" i="4"/>
  <c r="R16" i="4" s="1"/>
  <c r="O16" i="4"/>
  <c r="M16" i="4"/>
  <c r="N16" i="4" s="1"/>
  <c r="L16" i="4"/>
  <c r="P16" i="4" s="1"/>
  <c r="K16" i="4"/>
  <c r="I16" i="4"/>
  <c r="J16" i="4" s="1"/>
  <c r="H16" i="4"/>
  <c r="Q15" i="4"/>
  <c r="R15" i="4" s="1"/>
  <c r="O15" i="4"/>
  <c r="M15" i="4"/>
  <c r="N15" i="4" s="1"/>
  <c r="L15" i="4"/>
  <c r="P15" i="4" s="1"/>
  <c r="K15" i="4"/>
  <c r="I15" i="4"/>
  <c r="J15" i="4" s="1"/>
  <c r="H15" i="4"/>
  <c r="Q14" i="4"/>
  <c r="R14" i="4" s="1"/>
  <c r="O14" i="4"/>
  <c r="M14" i="4"/>
  <c r="N14" i="4" s="1"/>
  <c r="L14" i="4"/>
  <c r="P14" i="4" s="1"/>
  <c r="K14" i="4"/>
  <c r="I14" i="4"/>
  <c r="J14" i="4" s="1"/>
  <c r="H14" i="4"/>
  <c r="Q13" i="4"/>
  <c r="R13" i="4" s="1"/>
  <c r="O13" i="4"/>
  <c r="M13" i="4"/>
  <c r="N13" i="4" s="1"/>
  <c r="L13" i="4"/>
  <c r="P13" i="4" s="1"/>
  <c r="K13" i="4"/>
  <c r="I13" i="4"/>
  <c r="J13" i="4" s="1"/>
  <c r="H13" i="4"/>
  <c r="Q12" i="4"/>
  <c r="R12" i="4" s="1"/>
  <c r="O12" i="4"/>
  <c r="M12" i="4"/>
  <c r="N12" i="4" s="1"/>
  <c r="L12" i="4"/>
  <c r="P12" i="4" s="1"/>
  <c r="K12" i="4"/>
  <c r="I12" i="4"/>
  <c r="J12" i="4" s="1"/>
  <c r="H12" i="4"/>
  <c r="Q11" i="4"/>
  <c r="R11" i="4" s="1"/>
  <c r="O11" i="4"/>
  <c r="M11" i="4"/>
  <c r="N11" i="4" s="1"/>
  <c r="L11" i="4"/>
  <c r="P11" i="4" s="1"/>
  <c r="K11" i="4"/>
  <c r="I11" i="4"/>
  <c r="J11" i="4" s="1"/>
  <c r="H11" i="4"/>
  <c r="Q10" i="4"/>
  <c r="R10" i="4" s="1"/>
  <c r="O10" i="4"/>
  <c r="M10" i="4"/>
  <c r="N10" i="4" s="1"/>
  <c r="L10" i="4"/>
  <c r="P10" i="4" s="1"/>
  <c r="K10" i="4"/>
  <c r="I10" i="4"/>
  <c r="J10" i="4" s="1"/>
  <c r="H10" i="4"/>
  <c r="Q9" i="4"/>
  <c r="R9" i="4" s="1"/>
  <c r="O9" i="4"/>
  <c r="M9" i="4"/>
  <c r="N9" i="4" s="1"/>
  <c r="L9" i="4"/>
  <c r="P9" i="4" s="1"/>
  <c r="K9" i="4"/>
  <c r="I9" i="4"/>
  <c r="J9" i="4" s="1"/>
  <c r="H9" i="4"/>
  <c r="O8" i="4"/>
  <c r="I8" i="4"/>
  <c r="J8" i="4" s="1"/>
  <c r="H8" i="4"/>
  <c r="L8" i="4" s="1"/>
  <c r="O7" i="4"/>
  <c r="I7" i="4"/>
  <c r="J7" i="4" s="1"/>
  <c r="H7" i="4"/>
  <c r="L7" i="4" s="1"/>
  <c r="T6" i="3" s="1"/>
  <c r="O5" i="4"/>
  <c r="H5" i="4"/>
  <c r="L5" i="4" s="1"/>
  <c r="T5" i="3" s="1"/>
  <c r="O4" i="4"/>
  <c r="I4" i="4"/>
  <c r="J4" i="4" s="1"/>
  <c r="H4" i="4"/>
  <c r="O3" i="4"/>
  <c r="I3" i="4"/>
  <c r="J3" i="4" s="1"/>
  <c r="H3" i="4"/>
  <c r="L3" i="4" s="1"/>
  <c r="V304" i="3"/>
  <c r="U304" i="3"/>
  <c r="T304" i="3"/>
  <c r="Q304" i="3"/>
  <c r="P304" i="3"/>
  <c r="O304" i="3"/>
  <c r="W304" i="3" s="1"/>
  <c r="N304" i="3"/>
  <c r="L304" i="3"/>
  <c r="K304" i="3"/>
  <c r="S304" i="3" s="1"/>
  <c r="J304" i="3"/>
  <c r="I304" i="3"/>
  <c r="H304" i="3"/>
  <c r="V303" i="3"/>
  <c r="U303" i="3"/>
  <c r="T303" i="3"/>
  <c r="Q303" i="3"/>
  <c r="P303" i="3"/>
  <c r="O303" i="3"/>
  <c r="W303" i="3" s="1"/>
  <c r="N303" i="3"/>
  <c r="L303" i="3"/>
  <c r="K303" i="3"/>
  <c r="S303" i="3" s="1"/>
  <c r="J303" i="3"/>
  <c r="I303" i="3"/>
  <c r="H303" i="3"/>
  <c r="V302" i="3"/>
  <c r="U302" i="3"/>
  <c r="T302" i="3"/>
  <c r="Q302" i="3"/>
  <c r="P302" i="3"/>
  <c r="O302" i="3"/>
  <c r="W302" i="3" s="1"/>
  <c r="N302" i="3"/>
  <c r="L302" i="3"/>
  <c r="K302" i="3"/>
  <c r="J302" i="3"/>
  <c r="I302" i="3"/>
  <c r="H302" i="3"/>
  <c r="V301" i="3"/>
  <c r="U301" i="3"/>
  <c r="T301" i="3"/>
  <c r="Q301" i="3"/>
  <c r="P301" i="3"/>
  <c r="O301" i="3"/>
  <c r="W301" i="3" s="1"/>
  <c r="N301" i="3"/>
  <c r="L301" i="3"/>
  <c r="K301" i="3"/>
  <c r="S301" i="3" s="1"/>
  <c r="J301" i="3"/>
  <c r="I301" i="3"/>
  <c r="H301" i="3"/>
  <c r="V300" i="3"/>
  <c r="U300" i="3"/>
  <c r="T300" i="3"/>
  <c r="Q300" i="3"/>
  <c r="P300" i="3"/>
  <c r="O300" i="3"/>
  <c r="W300" i="3" s="1"/>
  <c r="N300" i="3"/>
  <c r="L300" i="3"/>
  <c r="K300" i="3"/>
  <c r="S300" i="3" s="1"/>
  <c r="J300" i="3"/>
  <c r="I300" i="3"/>
  <c r="H300" i="3"/>
  <c r="V299" i="3"/>
  <c r="U299" i="3"/>
  <c r="T299" i="3"/>
  <c r="Q299" i="3"/>
  <c r="P299" i="3"/>
  <c r="O299" i="3"/>
  <c r="W299" i="3" s="1"/>
  <c r="N299" i="3"/>
  <c r="L299" i="3"/>
  <c r="K299" i="3"/>
  <c r="J299" i="3"/>
  <c r="I299" i="3"/>
  <c r="H299" i="3"/>
  <c r="V298" i="3"/>
  <c r="U298" i="3"/>
  <c r="T298" i="3"/>
  <c r="Q298" i="3"/>
  <c r="P298" i="3"/>
  <c r="O298" i="3"/>
  <c r="W298" i="3" s="1"/>
  <c r="N298" i="3"/>
  <c r="L298" i="3"/>
  <c r="K298" i="3"/>
  <c r="S298" i="3" s="1"/>
  <c r="J298" i="3"/>
  <c r="I298" i="3"/>
  <c r="H298" i="3"/>
  <c r="V297" i="3"/>
  <c r="U297" i="3"/>
  <c r="T297" i="3"/>
  <c r="Q297" i="3"/>
  <c r="P297" i="3"/>
  <c r="O297" i="3"/>
  <c r="W297" i="3" s="1"/>
  <c r="N297" i="3"/>
  <c r="L297" i="3"/>
  <c r="K297" i="3"/>
  <c r="J297" i="3"/>
  <c r="I297" i="3"/>
  <c r="H297" i="3"/>
  <c r="V296" i="3"/>
  <c r="U296" i="3"/>
  <c r="T296" i="3"/>
  <c r="Q296" i="3"/>
  <c r="P296" i="3"/>
  <c r="O296" i="3"/>
  <c r="W296" i="3" s="1"/>
  <c r="N296" i="3"/>
  <c r="L296" i="3"/>
  <c r="K296" i="3"/>
  <c r="S296" i="3" s="1"/>
  <c r="J296" i="3"/>
  <c r="I296" i="3"/>
  <c r="H296" i="3"/>
  <c r="V295" i="3"/>
  <c r="U295" i="3"/>
  <c r="T295" i="3"/>
  <c r="Q295" i="3"/>
  <c r="P295" i="3"/>
  <c r="O295" i="3"/>
  <c r="W295" i="3" s="1"/>
  <c r="N295" i="3"/>
  <c r="L295" i="3"/>
  <c r="K295" i="3"/>
  <c r="S295" i="3" s="1"/>
  <c r="J295" i="3"/>
  <c r="I295" i="3"/>
  <c r="H295" i="3"/>
  <c r="V294" i="3"/>
  <c r="U294" i="3"/>
  <c r="T294" i="3"/>
  <c r="Q294" i="3"/>
  <c r="P294" i="3"/>
  <c r="O294" i="3"/>
  <c r="W294" i="3" s="1"/>
  <c r="N294" i="3"/>
  <c r="L294" i="3"/>
  <c r="K294" i="3"/>
  <c r="J294" i="3"/>
  <c r="I294" i="3"/>
  <c r="H294" i="3"/>
  <c r="V293" i="3"/>
  <c r="U293" i="3"/>
  <c r="T293" i="3"/>
  <c r="Q293" i="3"/>
  <c r="P293" i="3"/>
  <c r="O293" i="3"/>
  <c r="W293" i="3" s="1"/>
  <c r="N293" i="3"/>
  <c r="L293" i="3"/>
  <c r="K293" i="3"/>
  <c r="S293" i="3" s="1"/>
  <c r="J293" i="3"/>
  <c r="I293" i="3"/>
  <c r="H293" i="3"/>
  <c r="V292" i="3"/>
  <c r="U292" i="3"/>
  <c r="T292" i="3"/>
  <c r="Q292" i="3"/>
  <c r="P292" i="3"/>
  <c r="O292" i="3"/>
  <c r="W292" i="3" s="1"/>
  <c r="N292" i="3"/>
  <c r="L292" i="3"/>
  <c r="K292" i="3"/>
  <c r="S292" i="3" s="1"/>
  <c r="J292" i="3"/>
  <c r="I292" i="3"/>
  <c r="H292" i="3"/>
  <c r="V291" i="3"/>
  <c r="U291" i="3"/>
  <c r="T291" i="3"/>
  <c r="Q291" i="3"/>
  <c r="P291" i="3"/>
  <c r="O291" i="3"/>
  <c r="W291" i="3" s="1"/>
  <c r="N291" i="3"/>
  <c r="L291" i="3"/>
  <c r="K291" i="3"/>
  <c r="J291" i="3"/>
  <c r="I291" i="3"/>
  <c r="H291" i="3"/>
  <c r="V290" i="3"/>
  <c r="U290" i="3"/>
  <c r="T290" i="3"/>
  <c r="Q290" i="3"/>
  <c r="P290" i="3"/>
  <c r="O290" i="3"/>
  <c r="W290" i="3" s="1"/>
  <c r="N290" i="3"/>
  <c r="L290" i="3"/>
  <c r="K290" i="3"/>
  <c r="S290" i="3" s="1"/>
  <c r="J290" i="3"/>
  <c r="I290" i="3"/>
  <c r="H290" i="3"/>
  <c r="V289" i="3"/>
  <c r="U289" i="3"/>
  <c r="T289" i="3"/>
  <c r="Q289" i="3"/>
  <c r="P289" i="3"/>
  <c r="O289" i="3"/>
  <c r="W289" i="3" s="1"/>
  <c r="N289" i="3"/>
  <c r="L289" i="3"/>
  <c r="K289" i="3"/>
  <c r="J289" i="3"/>
  <c r="I289" i="3"/>
  <c r="H289" i="3"/>
  <c r="V288" i="3"/>
  <c r="U288" i="3"/>
  <c r="T288" i="3"/>
  <c r="Q288" i="3"/>
  <c r="P288" i="3"/>
  <c r="O288" i="3"/>
  <c r="W288" i="3" s="1"/>
  <c r="N288" i="3"/>
  <c r="L288" i="3"/>
  <c r="K288" i="3"/>
  <c r="S288" i="3" s="1"/>
  <c r="J288" i="3"/>
  <c r="I288" i="3"/>
  <c r="H288" i="3"/>
  <c r="V287" i="3"/>
  <c r="U287" i="3"/>
  <c r="T287" i="3"/>
  <c r="Q287" i="3"/>
  <c r="P287" i="3"/>
  <c r="O287" i="3"/>
  <c r="W287" i="3" s="1"/>
  <c r="N287" i="3"/>
  <c r="L287" i="3"/>
  <c r="K287" i="3"/>
  <c r="S287" i="3" s="1"/>
  <c r="J287" i="3"/>
  <c r="I287" i="3"/>
  <c r="H287" i="3"/>
  <c r="V286" i="3"/>
  <c r="U286" i="3"/>
  <c r="T286" i="3"/>
  <c r="Q286" i="3"/>
  <c r="P286" i="3"/>
  <c r="O286" i="3"/>
  <c r="W286" i="3" s="1"/>
  <c r="N286" i="3"/>
  <c r="L286" i="3"/>
  <c r="K286" i="3"/>
  <c r="J286" i="3"/>
  <c r="I286" i="3"/>
  <c r="H286" i="3"/>
  <c r="V285" i="3"/>
  <c r="U285" i="3"/>
  <c r="T285" i="3"/>
  <c r="Q285" i="3"/>
  <c r="P285" i="3"/>
  <c r="O285" i="3"/>
  <c r="W285" i="3" s="1"/>
  <c r="N285" i="3"/>
  <c r="L285" i="3"/>
  <c r="K285" i="3"/>
  <c r="S285" i="3" s="1"/>
  <c r="J285" i="3"/>
  <c r="I285" i="3"/>
  <c r="H285" i="3"/>
  <c r="V284" i="3"/>
  <c r="U284" i="3"/>
  <c r="T284" i="3"/>
  <c r="Q284" i="3"/>
  <c r="P284" i="3"/>
  <c r="O284" i="3"/>
  <c r="W284" i="3" s="1"/>
  <c r="N284" i="3"/>
  <c r="L284" i="3"/>
  <c r="K284" i="3"/>
  <c r="S284" i="3" s="1"/>
  <c r="J284" i="3"/>
  <c r="I284" i="3"/>
  <c r="H284" i="3"/>
  <c r="V283" i="3"/>
  <c r="U283" i="3"/>
  <c r="T283" i="3"/>
  <c r="Q283" i="3"/>
  <c r="P283" i="3"/>
  <c r="O283" i="3"/>
  <c r="W283" i="3" s="1"/>
  <c r="N283" i="3"/>
  <c r="L283" i="3"/>
  <c r="K283" i="3"/>
  <c r="J283" i="3"/>
  <c r="I283" i="3"/>
  <c r="H283" i="3"/>
  <c r="V282" i="3"/>
  <c r="U282" i="3"/>
  <c r="T282" i="3"/>
  <c r="Q282" i="3"/>
  <c r="P282" i="3"/>
  <c r="O282" i="3"/>
  <c r="W282" i="3" s="1"/>
  <c r="N282" i="3"/>
  <c r="L282" i="3"/>
  <c r="K282" i="3"/>
  <c r="S282" i="3" s="1"/>
  <c r="J282" i="3"/>
  <c r="I282" i="3"/>
  <c r="H282" i="3"/>
  <c r="V281" i="3"/>
  <c r="U281" i="3"/>
  <c r="T281" i="3"/>
  <c r="Q281" i="3"/>
  <c r="P281" i="3"/>
  <c r="O281" i="3"/>
  <c r="W281" i="3" s="1"/>
  <c r="N281" i="3"/>
  <c r="L281" i="3"/>
  <c r="K281" i="3"/>
  <c r="J281" i="3"/>
  <c r="I281" i="3"/>
  <c r="H281" i="3"/>
  <c r="V280" i="3"/>
  <c r="U280" i="3"/>
  <c r="T280" i="3"/>
  <c r="Q280" i="3"/>
  <c r="P280" i="3"/>
  <c r="O280" i="3"/>
  <c r="W280" i="3" s="1"/>
  <c r="N280" i="3"/>
  <c r="L280" i="3"/>
  <c r="K280" i="3"/>
  <c r="S280" i="3" s="1"/>
  <c r="J280" i="3"/>
  <c r="I280" i="3"/>
  <c r="H280" i="3"/>
  <c r="V279" i="3"/>
  <c r="U279" i="3"/>
  <c r="T279" i="3"/>
  <c r="Q279" i="3"/>
  <c r="P279" i="3"/>
  <c r="O279" i="3"/>
  <c r="W279" i="3" s="1"/>
  <c r="N279" i="3"/>
  <c r="L279" i="3"/>
  <c r="K279" i="3"/>
  <c r="S279" i="3" s="1"/>
  <c r="J279" i="3"/>
  <c r="I279" i="3"/>
  <c r="H279" i="3"/>
  <c r="V278" i="3"/>
  <c r="U278" i="3"/>
  <c r="T278" i="3"/>
  <c r="Q278" i="3"/>
  <c r="P278" i="3"/>
  <c r="O278" i="3"/>
  <c r="W278" i="3" s="1"/>
  <c r="N278" i="3"/>
  <c r="L278" i="3"/>
  <c r="K278" i="3"/>
  <c r="J278" i="3"/>
  <c r="I278" i="3"/>
  <c r="H278" i="3"/>
  <c r="V277" i="3"/>
  <c r="U277" i="3"/>
  <c r="T277" i="3"/>
  <c r="Q277" i="3"/>
  <c r="P277" i="3"/>
  <c r="O277" i="3"/>
  <c r="W277" i="3" s="1"/>
  <c r="N277" i="3"/>
  <c r="L277" i="3"/>
  <c r="K277" i="3"/>
  <c r="S277" i="3" s="1"/>
  <c r="J277" i="3"/>
  <c r="I277" i="3"/>
  <c r="H277" i="3"/>
  <c r="V276" i="3"/>
  <c r="U276" i="3"/>
  <c r="T276" i="3"/>
  <c r="Q276" i="3"/>
  <c r="P276" i="3"/>
  <c r="O276" i="3"/>
  <c r="W276" i="3" s="1"/>
  <c r="N276" i="3"/>
  <c r="L276" i="3"/>
  <c r="K276" i="3"/>
  <c r="S276" i="3" s="1"/>
  <c r="J276" i="3"/>
  <c r="I276" i="3"/>
  <c r="H276" i="3"/>
  <c r="V275" i="3"/>
  <c r="U275" i="3"/>
  <c r="T275" i="3"/>
  <c r="Q275" i="3"/>
  <c r="P275" i="3"/>
  <c r="O275" i="3"/>
  <c r="W275" i="3" s="1"/>
  <c r="N275" i="3"/>
  <c r="L275" i="3"/>
  <c r="K275" i="3"/>
  <c r="R275" i="3" s="1"/>
  <c r="J275" i="3"/>
  <c r="I275" i="3"/>
  <c r="H275" i="3"/>
  <c r="V274" i="3"/>
  <c r="U274" i="3"/>
  <c r="T274" i="3"/>
  <c r="Q274" i="3"/>
  <c r="P274" i="3"/>
  <c r="O274" i="3"/>
  <c r="W274" i="3" s="1"/>
  <c r="N274" i="3"/>
  <c r="L274" i="3"/>
  <c r="K274" i="3"/>
  <c r="J274" i="3"/>
  <c r="I274" i="3"/>
  <c r="H274" i="3"/>
  <c r="V273" i="3"/>
  <c r="U273" i="3"/>
  <c r="T273" i="3"/>
  <c r="Q273" i="3"/>
  <c r="P273" i="3"/>
  <c r="O273" i="3"/>
  <c r="W273" i="3" s="1"/>
  <c r="N273" i="3"/>
  <c r="L273" i="3"/>
  <c r="K273" i="3"/>
  <c r="R273" i="3" s="1"/>
  <c r="J273" i="3"/>
  <c r="I273" i="3"/>
  <c r="H273" i="3"/>
  <c r="V272" i="3"/>
  <c r="U272" i="3"/>
  <c r="T272" i="3"/>
  <c r="Q272" i="3"/>
  <c r="P272" i="3"/>
  <c r="O272" i="3"/>
  <c r="W272" i="3" s="1"/>
  <c r="N272" i="3"/>
  <c r="L272" i="3"/>
  <c r="K272" i="3"/>
  <c r="J272" i="3"/>
  <c r="I272" i="3"/>
  <c r="H272" i="3"/>
  <c r="V271" i="3"/>
  <c r="U271" i="3"/>
  <c r="T271" i="3"/>
  <c r="Q271" i="3"/>
  <c r="P271" i="3"/>
  <c r="O271" i="3"/>
  <c r="W271" i="3" s="1"/>
  <c r="N271" i="3"/>
  <c r="L271" i="3"/>
  <c r="K271" i="3"/>
  <c r="R271" i="3" s="1"/>
  <c r="J271" i="3"/>
  <c r="I271" i="3"/>
  <c r="H271" i="3"/>
  <c r="V270" i="3"/>
  <c r="U270" i="3"/>
  <c r="T270" i="3"/>
  <c r="Q270" i="3"/>
  <c r="P270" i="3"/>
  <c r="O270" i="3"/>
  <c r="W270" i="3" s="1"/>
  <c r="N270" i="3"/>
  <c r="L270" i="3"/>
  <c r="K270" i="3"/>
  <c r="R270" i="3" s="1"/>
  <c r="J270" i="3"/>
  <c r="I270" i="3"/>
  <c r="H270" i="3"/>
  <c r="V269" i="3"/>
  <c r="U269" i="3"/>
  <c r="T269" i="3"/>
  <c r="Q269" i="3"/>
  <c r="P269" i="3"/>
  <c r="O269" i="3"/>
  <c r="W269" i="3" s="1"/>
  <c r="N269" i="3"/>
  <c r="L269" i="3"/>
  <c r="K269" i="3"/>
  <c r="R269" i="3" s="1"/>
  <c r="J269" i="3"/>
  <c r="I269" i="3"/>
  <c r="H269" i="3"/>
  <c r="V268" i="3"/>
  <c r="U268" i="3"/>
  <c r="T268" i="3"/>
  <c r="Q268" i="3"/>
  <c r="P268" i="3"/>
  <c r="O268" i="3"/>
  <c r="W268" i="3" s="1"/>
  <c r="N268" i="3"/>
  <c r="L268" i="3"/>
  <c r="K268" i="3"/>
  <c r="R268" i="3" s="1"/>
  <c r="J268" i="3"/>
  <c r="I268" i="3"/>
  <c r="H268" i="3"/>
  <c r="V267" i="3"/>
  <c r="U267" i="3"/>
  <c r="T267" i="3"/>
  <c r="Q267" i="3"/>
  <c r="P267" i="3"/>
  <c r="O267" i="3"/>
  <c r="W267" i="3" s="1"/>
  <c r="N267" i="3"/>
  <c r="L267" i="3"/>
  <c r="K267" i="3"/>
  <c r="J267" i="3"/>
  <c r="I267" i="3"/>
  <c r="H267" i="3"/>
  <c r="V266" i="3"/>
  <c r="U266" i="3"/>
  <c r="T266" i="3"/>
  <c r="Q266" i="3"/>
  <c r="P266" i="3"/>
  <c r="O266" i="3"/>
  <c r="W266" i="3" s="1"/>
  <c r="N266" i="3"/>
  <c r="L266" i="3"/>
  <c r="K266" i="3"/>
  <c r="R266" i="3" s="1"/>
  <c r="J266" i="3"/>
  <c r="I266" i="3"/>
  <c r="H266" i="3"/>
  <c r="V265" i="3"/>
  <c r="U265" i="3"/>
  <c r="T265" i="3"/>
  <c r="Q265" i="3"/>
  <c r="P265" i="3"/>
  <c r="O265" i="3"/>
  <c r="W265" i="3" s="1"/>
  <c r="N265" i="3"/>
  <c r="L265" i="3"/>
  <c r="K265" i="3"/>
  <c r="R265" i="3" s="1"/>
  <c r="J265" i="3"/>
  <c r="I265" i="3"/>
  <c r="H265" i="3"/>
  <c r="V264" i="3"/>
  <c r="U264" i="3"/>
  <c r="T264" i="3"/>
  <c r="Q264" i="3"/>
  <c r="P264" i="3"/>
  <c r="O264" i="3"/>
  <c r="W264" i="3" s="1"/>
  <c r="N264" i="3"/>
  <c r="L264" i="3"/>
  <c r="K264" i="3"/>
  <c r="R264" i="3" s="1"/>
  <c r="J264" i="3"/>
  <c r="I264" i="3"/>
  <c r="H264" i="3"/>
  <c r="V263" i="3"/>
  <c r="U263" i="3"/>
  <c r="T263" i="3"/>
  <c r="Q263" i="3"/>
  <c r="P263" i="3"/>
  <c r="O263" i="3"/>
  <c r="W263" i="3" s="1"/>
  <c r="N263" i="3"/>
  <c r="L263" i="3"/>
  <c r="K263" i="3"/>
  <c r="R263" i="3" s="1"/>
  <c r="J263" i="3"/>
  <c r="I263" i="3"/>
  <c r="H263" i="3"/>
  <c r="V262" i="3"/>
  <c r="U262" i="3"/>
  <c r="T262" i="3"/>
  <c r="Q262" i="3"/>
  <c r="P262" i="3"/>
  <c r="O262" i="3"/>
  <c r="W262" i="3" s="1"/>
  <c r="N262" i="3"/>
  <c r="L262" i="3"/>
  <c r="K262" i="3"/>
  <c r="R262" i="3" s="1"/>
  <c r="J262" i="3"/>
  <c r="I262" i="3"/>
  <c r="H262" i="3"/>
  <c r="V261" i="3"/>
  <c r="U261" i="3"/>
  <c r="T261" i="3"/>
  <c r="Q261" i="3"/>
  <c r="P261" i="3"/>
  <c r="O261" i="3"/>
  <c r="W261" i="3" s="1"/>
  <c r="N261" i="3"/>
  <c r="L261" i="3"/>
  <c r="K261" i="3"/>
  <c r="R261" i="3" s="1"/>
  <c r="J261" i="3"/>
  <c r="I261" i="3"/>
  <c r="H261" i="3"/>
  <c r="V260" i="3"/>
  <c r="U260" i="3"/>
  <c r="T260" i="3"/>
  <c r="Q260" i="3"/>
  <c r="P260" i="3"/>
  <c r="O260" i="3"/>
  <c r="W260" i="3" s="1"/>
  <c r="N260" i="3"/>
  <c r="L260" i="3"/>
  <c r="K260" i="3"/>
  <c r="R260" i="3" s="1"/>
  <c r="J260" i="3"/>
  <c r="I260" i="3"/>
  <c r="H260" i="3"/>
  <c r="V259" i="3"/>
  <c r="U259" i="3"/>
  <c r="T259" i="3"/>
  <c r="Q259" i="3"/>
  <c r="P259" i="3"/>
  <c r="O259" i="3"/>
  <c r="W259" i="3" s="1"/>
  <c r="N259" i="3"/>
  <c r="L259" i="3"/>
  <c r="K259" i="3"/>
  <c r="R259" i="3" s="1"/>
  <c r="J259" i="3"/>
  <c r="I259" i="3"/>
  <c r="H259" i="3"/>
  <c r="V258" i="3"/>
  <c r="U258" i="3"/>
  <c r="T258" i="3"/>
  <c r="Q258" i="3"/>
  <c r="P258" i="3"/>
  <c r="O258" i="3"/>
  <c r="W258" i="3" s="1"/>
  <c r="N258" i="3"/>
  <c r="L258" i="3"/>
  <c r="K258" i="3"/>
  <c r="J258" i="3"/>
  <c r="I258" i="3"/>
  <c r="H258" i="3"/>
  <c r="V257" i="3"/>
  <c r="U257" i="3"/>
  <c r="T257" i="3"/>
  <c r="Q257" i="3"/>
  <c r="P257" i="3"/>
  <c r="O257" i="3"/>
  <c r="W257" i="3" s="1"/>
  <c r="N257" i="3"/>
  <c r="L257" i="3"/>
  <c r="K257" i="3"/>
  <c r="R257" i="3" s="1"/>
  <c r="J257" i="3"/>
  <c r="I257" i="3"/>
  <c r="H257" i="3"/>
  <c r="V256" i="3"/>
  <c r="U256" i="3"/>
  <c r="T256" i="3"/>
  <c r="Q256" i="3"/>
  <c r="P256" i="3"/>
  <c r="O256" i="3"/>
  <c r="W256" i="3" s="1"/>
  <c r="N256" i="3"/>
  <c r="L256" i="3"/>
  <c r="K256" i="3"/>
  <c r="J256" i="3"/>
  <c r="I256" i="3"/>
  <c r="H256" i="3"/>
  <c r="V255" i="3"/>
  <c r="U255" i="3"/>
  <c r="T255" i="3"/>
  <c r="Q255" i="3"/>
  <c r="P255" i="3"/>
  <c r="O255" i="3"/>
  <c r="W255" i="3" s="1"/>
  <c r="N255" i="3"/>
  <c r="L255" i="3"/>
  <c r="K255" i="3"/>
  <c r="R255" i="3" s="1"/>
  <c r="J255" i="3"/>
  <c r="I255" i="3"/>
  <c r="H255" i="3"/>
  <c r="V254" i="3"/>
  <c r="U254" i="3"/>
  <c r="T254" i="3"/>
  <c r="Q254" i="3"/>
  <c r="P254" i="3"/>
  <c r="O254" i="3"/>
  <c r="W254" i="3" s="1"/>
  <c r="N254" i="3"/>
  <c r="L254" i="3"/>
  <c r="K254" i="3"/>
  <c r="R254" i="3" s="1"/>
  <c r="J254" i="3"/>
  <c r="I254" i="3"/>
  <c r="H254" i="3"/>
  <c r="V253" i="3"/>
  <c r="U253" i="3"/>
  <c r="T253" i="3"/>
  <c r="Q253" i="3"/>
  <c r="P253" i="3"/>
  <c r="O253" i="3"/>
  <c r="W253" i="3" s="1"/>
  <c r="N253" i="3"/>
  <c r="L253" i="3"/>
  <c r="K253" i="3"/>
  <c r="R253" i="3" s="1"/>
  <c r="J253" i="3"/>
  <c r="I253" i="3"/>
  <c r="H253" i="3"/>
  <c r="V252" i="3"/>
  <c r="U252" i="3"/>
  <c r="T252" i="3"/>
  <c r="Q252" i="3"/>
  <c r="P252" i="3"/>
  <c r="O252" i="3"/>
  <c r="W252" i="3" s="1"/>
  <c r="N252" i="3"/>
  <c r="L252" i="3"/>
  <c r="K252" i="3"/>
  <c r="J252" i="3"/>
  <c r="I252" i="3"/>
  <c r="H252" i="3"/>
  <c r="V251" i="3"/>
  <c r="U251" i="3"/>
  <c r="T251" i="3"/>
  <c r="Q251" i="3"/>
  <c r="P251" i="3"/>
  <c r="O251" i="3"/>
  <c r="W251" i="3" s="1"/>
  <c r="N251" i="3"/>
  <c r="L251" i="3"/>
  <c r="K251" i="3"/>
  <c r="J251" i="3"/>
  <c r="I251" i="3"/>
  <c r="H251" i="3"/>
  <c r="V250" i="3"/>
  <c r="U250" i="3"/>
  <c r="T250" i="3"/>
  <c r="Q250" i="3"/>
  <c r="P250" i="3"/>
  <c r="O250" i="3"/>
  <c r="W250" i="3" s="1"/>
  <c r="N250" i="3"/>
  <c r="L250" i="3"/>
  <c r="K250" i="3"/>
  <c r="R250" i="3" s="1"/>
  <c r="J250" i="3"/>
  <c r="I250" i="3"/>
  <c r="H250" i="3"/>
  <c r="V249" i="3"/>
  <c r="U249" i="3"/>
  <c r="T249" i="3"/>
  <c r="Q249" i="3"/>
  <c r="P249" i="3"/>
  <c r="O249" i="3"/>
  <c r="W249" i="3" s="1"/>
  <c r="N249" i="3"/>
  <c r="L249" i="3"/>
  <c r="K249" i="3"/>
  <c r="R249" i="3" s="1"/>
  <c r="J249" i="3"/>
  <c r="I249" i="3"/>
  <c r="H249" i="3"/>
  <c r="V248" i="3"/>
  <c r="U248" i="3"/>
  <c r="T248" i="3"/>
  <c r="Q248" i="3"/>
  <c r="P248" i="3"/>
  <c r="O248" i="3"/>
  <c r="W248" i="3" s="1"/>
  <c r="N248" i="3"/>
  <c r="L248" i="3"/>
  <c r="K248" i="3"/>
  <c r="R248" i="3" s="1"/>
  <c r="J248" i="3"/>
  <c r="I248" i="3"/>
  <c r="H248" i="3"/>
  <c r="V247" i="3"/>
  <c r="U247" i="3"/>
  <c r="T247" i="3"/>
  <c r="Q247" i="3"/>
  <c r="P247" i="3"/>
  <c r="O247" i="3"/>
  <c r="W247" i="3" s="1"/>
  <c r="N247" i="3"/>
  <c r="L247" i="3"/>
  <c r="K247" i="3"/>
  <c r="R247" i="3" s="1"/>
  <c r="J247" i="3"/>
  <c r="I247" i="3"/>
  <c r="H247" i="3"/>
  <c r="V246" i="3"/>
  <c r="U246" i="3"/>
  <c r="T246" i="3"/>
  <c r="Q246" i="3"/>
  <c r="P246" i="3"/>
  <c r="O246" i="3"/>
  <c r="W246" i="3" s="1"/>
  <c r="N246" i="3"/>
  <c r="L246" i="3"/>
  <c r="K246" i="3"/>
  <c r="R246" i="3" s="1"/>
  <c r="J246" i="3"/>
  <c r="I246" i="3"/>
  <c r="H246" i="3"/>
  <c r="V245" i="3"/>
  <c r="U245" i="3"/>
  <c r="T245" i="3"/>
  <c r="Q245" i="3"/>
  <c r="P245" i="3"/>
  <c r="O245" i="3"/>
  <c r="W245" i="3" s="1"/>
  <c r="N245" i="3"/>
  <c r="L245" i="3"/>
  <c r="K245" i="3"/>
  <c r="R245" i="3" s="1"/>
  <c r="J245" i="3"/>
  <c r="I245" i="3"/>
  <c r="H245" i="3"/>
  <c r="V244" i="3"/>
  <c r="U244" i="3"/>
  <c r="T244" i="3"/>
  <c r="Q244" i="3"/>
  <c r="P244" i="3"/>
  <c r="O244" i="3"/>
  <c r="W244" i="3" s="1"/>
  <c r="N244" i="3"/>
  <c r="L244" i="3"/>
  <c r="K244" i="3"/>
  <c r="J244" i="3"/>
  <c r="I244" i="3"/>
  <c r="H244" i="3"/>
  <c r="V243" i="3"/>
  <c r="U243" i="3"/>
  <c r="T243" i="3"/>
  <c r="Q243" i="3"/>
  <c r="P243" i="3"/>
  <c r="O243" i="3"/>
  <c r="W243" i="3" s="1"/>
  <c r="N243" i="3"/>
  <c r="L243" i="3"/>
  <c r="K243" i="3"/>
  <c r="R243" i="3" s="1"/>
  <c r="J243" i="3"/>
  <c r="I243" i="3"/>
  <c r="H243" i="3"/>
  <c r="V242" i="3"/>
  <c r="U242" i="3"/>
  <c r="T242" i="3"/>
  <c r="Q242" i="3"/>
  <c r="P242" i="3"/>
  <c r="O242" i="3"/>
  <c r="W242" i="3" s="1"/>
  <c r="N242" i="3"/>
  <c r="L242" i="3"/>
  <c r="K242" i="3"/>
  <c r="S242" i="3" s="1"/>
  <c r="J242" i="3"/>
  <c r="I242" i="3"/>
  <c r="H242" i="3"/>
  <c r="V241" i="3"/>
  <c r="U241" i="3"/>
  <c r="T241" i="3"/>
  <c r="Q241" i="3"/>
  <c r="P241" i="3"/>
  <c r="O241" i="3"/>
  <c r="W241" i="3" s="1"/>
  <c r="N241" i="3"/>
  <c r="L241" i="3"/>
  <c r="K241" i="3"/>
  <c r="R241" i="3" s="1"/>
  <c r="J241" i="3"/>
  <c r="I241" i="3"/>
  <c r="H241" i="3"/>
  <c r="V240" i="3"/>
  <c r="U240" i="3"/>
  <c r="T240" i="3"/>
  <c r="Q240" i="3"/>
  <c r="P240" i="3"/>
  <c r="O240" i="3"/>
  <c r="W240" i="3" s="1"/>
  <c r="N240" i="3"/>
  <c r="L240" i="3"/>
  <c r="K240" i="3"/>
  <c r="R240" i="3" s="1"/>
  <c r="J240" i="3"/>
  <c r="I240" i="3"/>
  <c r="H240" i="3"/>
  <c r="V239" i="3"/>
  <c r="U239" i="3"/>
  <c r="T239" i="3"/>
  <c r="Q239" i="3"/>
  <c r="P239" i="3"/>
  <c r="O239" i="3"/>
  <c r="W239" i="3" s="1"/>
  <c r="N239" i="3"/>
  <c r="L239" i="3"/>
  <c r="K239" i="3"/>
  <c r="R239" i="3" s="1"/>
  <c r="J239" i="3"/>
  <c r="I239" i="3"/>
  <c r="H239" i="3"/>
  <c r="V238" i="3"/>
  <c r="U238" i="3"/>
  <c r="T238" i="3"/>
  <c r="Q238" i="3"/>
  <c r="P238" i="3"/>
  <c r="O238" i="3"/>
  <c r="W238" i="3" s="1"/>
  <c r="N238" i="3"/>
  <c r="L238" i="3"/>
  <c r="K238" i="3"/>
  <c r="R238" i="3" s="1"/>
  <c r="J238" i="3"/>
  <c r="I238" i="3"/>
  <c r="H238" i="3"/>
  <c r="V237" i="3"/>
  <c r="U237" i="3"/>
  <c r="T237" i="3"/>
  <c r="Q237" i="3"/>
  <c r="P237" i="3"/>
  <c r="O237" i="3"/>
  <c r="W237" i="3" s="1"/>
  <c r="N237" i="3"/>
  <c r="L237" i="3"/>
  <c r="K237" i="3"/>
  <c r="R237" i="3" s="1"/>
  <c r="J237" i="3"/>
  <c r="I237" i="3"/>
  <c r="H237" i="3"/>
  <c r="V236" i="3"/>
  <c r="U236" i="3"/>
  <c r="T236" i="3"/>
  <c r="Q236" i="3"/>
  <c r="P236" i="3"/>
  <c r="O236" i="3"/>
  <c r="W236" i="3" s="1"/>
  <c r="N236" i="3"/>
  <c r="L236" i="3"/>
  <c r="K236" i="3"/>
  <c r="R236" i="3" s="1"/>
  <c r="J236" i="3"/>
  <c r="I236" i="3"/>
  <c r="H236" i="3"/>
  <c r="V235" i="3"/>
  <c r="U235" i="3"/>
  <c r="T235" i="3"/>
  <c r="Q235" i="3"/>
  <c r="P235" i="3"/>
  <c r="O235" i="3"/>
  <c r="W235" i="3" s="1"/>
  <c r="N235" i="3"/>
  <c r="L235" i="3"/>
  <c r="K235" i="3"/>
  <c r="R235" i="3" s="1"/>
  <c r="J235" i="3"/>
  <c r="I235" i="3"/>
  <c r="H235" i="3"/>
  <c r="V234" i="3"/>
  <c r="U234" i="3"/>
  <c r="T234" i="3"/>
  <c r="Q234" i="3"/>
  <c r="P234" i="3"/>
  <c r="O234" i="3"/>
  <c r="W234" i="3" s="1"/>
  <c r="N234" i="3"/>
  <c r="L234" i="3"/>
  <c r="K234" i="3"/>
  <c r="R234" i="3" s="1"/>
  <c r="J234" i="3"/>
  <c r="I234" i="3"/>
  <c r="H234" i="3"/>
  <c r="V233" i="3"/>
  <c r="U233" i="3"/>
  <c r="T233" i="3"/>
  <c r="Q233" i="3"/>
  <c r="P233" i="3"/>
  <c r="O233" i="3"/>
  <c r="W233" i="3" s="1"/>
  <c r="N233" i="3"/>
  <c r="L233" i="3"/>
  <c r="K233" i="3"/>
  <c r="R233" i="3" s="1"/>
  <c r="J233" i="3"/>
  <c r="I233" i="3"/>
  <c r="H233" i="3"/>
  <c r="V232" i="3"/>
  <c r="U232" i="3"/>
  <c r="T232" i="3"/>
  <c r="Q232" i="3"/>
  <c r="P232" i="3"/>
  <c r="O232" i="3"/>
  <c r="W232" i="3" s="1"/>
  <c r="N232" i="3"/>
  <c r="L232" i="3"/>
  <c r="K232" i="3"/>
  <c r="R232" i="3" s="1"/>
  <c r="J232" i="3"/>
  <c r="I232" i="3"/>
  <c r="H232" i="3"/>
  <c r="V231" i="3"/>
  <c r="U231" i="3"/>
  <c r="T231" i="3"/>
  <c r="Q231" i="3"/>
  <c r="P231" i="3"/>
  <c r="O231" i="3"/>
  <c r="W231" i="3" s="1"/>
  <c r="N231" i="3"/>
  <c r="L231" i="3"/>
  <c r="K231" i="3"/>
  <c r="R231" i="3" s="1"/>
  <c r="J231" i="3"/>
  <c r="I231" i="3"/>
  <c r="H231" i="3"/>
  <c r="V230" i="3"/>
  <c r="U230" i="3"/>
  <c r="T230" i="3"/>
  <c r="Q230" i="3"/>
  <c r="P230" i="3"/>
  <c r="O230" i="3"/>
  <c r="W230" i="3" s="1"/>
  <c r="N230" i="3"/>
  <c r="L230" i="3"/>
  <c r="K230" i="3"/>
  <c r="R230" i="3" s="1"/>
  <c r="J230" i="3"/>
  <c r="I230" i="3"/>
  <c r="H230" i="3"/>
  <c r="V229" i="3"/>
  <c r="U229" i="3"/>
  <c r="T229" i="3"/>
  <c r="Q229" i="3"/>
  <c r="P229" i="3"/>
  <c r="O229" i="3"/>
  <c r="W229" i="3" s="1"/>
  <c r="N229" i="3"/>
  <c r="L229" i="3"/>
  <c r="K229" i="3"/>
  <c r="J229" i="3"/>
  <c r="I229" i="3"/>
  <c r="H229" i="3"/>
  <c r="V228" i="3"/>
  <c r="U228" i="3"/>
  <c r="T228" i="3"/>
  <c r="Q228" i="3"/>
  <c r="P228" i="3"/>
  <c r="O228" i="3"/>
  <c r="W228" i="3" s="1"/>
  <c r="N228" i="3"/>
  <c r="L228" i="3"/>
  <c r="K228" i="3"/>
  <c r="R228" i="3" s="1"/>
  <c r="J228" i="3"/>
  <c r="I228" i="3"/>
  <c r="H228" i="3"/>
  <c r="V227" i="3"/>
  <c r="U227" i="3"/>
  <c r="T227" i="3"/>
  <c r="Q227" i="3"/>
  <c r="P227" i="3"/>
  <c r="O227" i="3"/>
  <c r="W227" i="3" s="1"/>
  <c r="N227" i="3"/>
  <c r="L227" i="3"/>
  <c r="K227" i="3"/>
  <c r="J227" i="3"/>
  <c r="I227" i="3"/>
  <c r="H227" i="3"/>
  <c r="V226" i="3"/>
  <c r="U226" i="3"/>
  <c r="T226" i="3"/>
  <c r="Q226" i="3"/>
  <c r="P226" i="3"/>
  <c r="O226" i="3"/>
  <c r="W226" i="3" s="1"/>
  <c r="N226" i="3"/>
  <c r="L226" i="3"/>
  <c r="K226" i="3"/>
  <c r="R226" i="3" s="1"/>
  <c r="J226" i="3"/>
  <c r="I226" i="3"/>
  <c r="H226" i="3"/>
  <c r="V225" i="3"/>
  <c r="U225" i="3"/>
  <c r="T225" i="3"/>
  <c r="Q225" i="3"/>
  <c r="P225" i="3"/>
  <c r="O225" i="3"/>
  <c r="W225" i="3" s="1"/>
  <c r="N225" i="3"/>
  <c r="L225" i="3"/>
  <c r="K225" i="3"/>
  <c r="J225" i="3"/>
  <c r="I225" i="3"/>
  <c r="H225" i="3"/>
  <c r="V224" i="3"/>
  <c r="U224" i="3"/>
  <c r="T224" i="3"/>
  <c r="Q224" i="3"/>
  <c r="P224" i="3"/>
  <c r="O224" i="3"/>
  <c r="W224" i="3" s="1"/>
  <c r="N224" i="3"/>
  <c r="L224" i="3"/>
  <c r="K224" i="3"/>
  <c r="R224" i="3" s="1"/>
  <c r="J224" i="3"/>
  <c r="I224" i="3"/>
  <c r="H224" i="3"/>
  <c r="V223" i="3"/>
  <c r="U223" i="3"/>
  <c r="T223" i="3"/>
  <c r="Q223" i="3"/>
  <c r="P223" i="3"/>
  <c r="O223" i="3"/>
  <c r="W223" i="3" s="1"/>
  <c r="N223" i="3"/>
  <c r="L223" i="3"/>
  <c r="K223" i="3"/>
  <c r="R223" i="3" s="1"/>
  <c r="J223" i="3"/>
  <c r="I223" i="3"/>
  <c r="H223" i="3"/>
  <c r="V222" i="3"/>
  <c r="U222" i="3"/>
  <c r="T222" i="3"/>
  <c r="Q222" i="3"/>
  <c r="P222" i="3"/>
  <c r="O222" i="3"/>
  <c r="W222" i="3" s="1"/>
  <c r="N222" i="3"/>
  <c r="L222" i="3"/>
  <c r="K222" i="3"/>
  <c r="R222" i="3" s="1"/>
  <c r="J222" i="3"/>
  <c r="I222" i="3"/>
  <c r="H222" i="3"/>
  <c r="V221" i="3"/>
  <c r="U221" i="3"/>
  <c r="T221" i="3"/>
  <c r="Q221" i="3"/>
  <c r="P221" i="3"/>
  <c r="O221" i="3"/>
  <c r="W221" i="3" s="1"/>
  <c r="N221" i="3"/>
  <c r="L221" i="3"/>
  <c r="K221" i="3"/>
  <c r="J221" i="3"/>
  <c r="I221" i="3"/>
  <c r="H221" i="3"/>
  <c r="V220" i="3"/>
  <c r="U220" i="3"/>
  <c r="T220" i="3"/>
  <c r="Q220" i="3"/>
  <c r="P220" i="3"/>
  <c r="O220" i="3"/>
  <c r="W220" i="3" s="1"/>
  <c r="N220" i="3"/>
  <c r="L220" i="3"/>
  <c r="K220" i="3"/>
  <c r="R220" i="3" s="1"/>
  <c r="J220" i="3"/>
  <c r="I220" i="3"/>
  <c r="H220" i="3"/>
  <c r="V219" i="3"/>
  <c r="U219" i="3"/>
  <c r="T219" i="3"/>
  <c r="Q219" i="3"/>
  <c r="P219" i="3"/>
  <c r="O219" i="3"/>
  <c r="W219" i="3" s="1"/>
  <c r="N219" i="3"/>
  <c r="L219" i="3"/>
  <c r="K219" i="3"/>
  <c r="R219" i="3" s="1"/>
  <c r="J219" i="3"/>
  <c r="I219" i="3"/>
  <c r="H219" i="3"/>
  <c r="V218" i="3"/>
  <c r="U218" i="3"/>
  <c r="T218" i="3"/>
  <c r="Q218" i="3"/>
  <c r="P218" i="3"/>
  <c r="O218" i="3"/>
  <c r="W218" i="3" s="1"/>
  <c r="N218" i="3"/>
  <c r="L218" i="3"/>
  <c r="K218" i="3"/>
  <c r="J218" i="3"/>
  <c r="I218" i="3"/>
  <c r="H218" i="3"/>
  <c r="V217" i="3"/>
  <c r="U217" i="3"/>
  <c r="T217" i="3"/>
  <c r="Q217" i="3"/>
  <c r="P217" i="3"/>
  <c r="O217" i="3"/>
  <c r="W217" i="3" s="1"/>
  <c r="N217" i="3"/>
  <c r="L217" i="3"/>
  <c r="K217" i="3"/>
  <c r="R217" i="3" s="1"/>
  <c r="J217" i="3"/>
  <c r="I217" i="3"/>
  <c r="H217" i="3"/>
  <c r="V216" i="3"/>
  <c r="U216" i="3"/>
  <c r="T216" i="3"/>
  <c r="Q216" i="3"/>
  <c r="P216" i="3"/>
  <c r="O216" i="3"/>
  <c r="W216" i="3" s="1"/>
  <c r="N216" i="3"/>
  <c r="L216" i="3"/>
  <c r="K216" i="3"/>
  <c r="R216" i="3" s="1"/>
  <c r="J216" i="3"/>
  <c r="I216" i="3"/>
  <c r="H216" i="3"/>
  <c r="V215" i="3"/>
  <c r="U215" i="3"/>
  <c r="T215" i="3"/>
  <c r="Q215" i="3"/>
  <c r="P215" i="3"/>
  <c r="O215" i="3"/>
  <c r="W215" i="3" s="1"/>
  <c r="N215" i="3"/>
  <c r="L215" i="3"/>
  <c r="K215" i="3"/>
  <c r="R215" i="3" s="1"/>
  <c r="J215" i="3"/>
  <c r="I215" i="3"/>
  <c r="H215" i="3"/>
  <c r="V214" i="3"/>
  <c r="U214" i="3"/>
  <c r="T214" i="3"/>
  <c r="Q214" i="3"/>
  <c r="P214" i="3"/>
  <c r="O214" i="3"/>
  <c r="W214" i="3" s="1"/>
  <c r="N214" i="3"/>
  <c r="L214" i="3"/>
  <c r="K214" i="3"/>
  <c r="R214" i="3" s="1"/>
  <c r="J214" i="3"/>
  <c r="I214" i="3"/>
  <c r="H214" i="3"/>
  <c r="V213" i="3"/>
  <c r="U213" i="3"/>
  <c r="T213" i="3"/>
  <c r="Q213" i="3"/>
  <c r="P213" i="3"/>
  <c r="O213" i="3"/>
  <c r="W213" i="3" s="1"/>
  <c r="N213" i="3"/>
  <c r="L213" i="3"/>
  <c r="K213" i="3"/>
  <c r="R213" i="3" s="1"/>
  <c r="J213" i="3"/>
  <c r="I213" i="3"/>
  <c r="H213" i="3"/>
  <c r="V212" i="3"/>
  <c r="U212" i="3"/>
  <c r="T212" i="3"/>
  <c r="Q212" i="3"/>
  <c r="P212" i="3"/>
  <c r="O212" i="3"/>
  <c r="W212" i="3" s="1"/>
  <c r="N212" i="3"/>
  <c r="L212" i="3"/>
  <c r="K212" i="3"/>
  <c r="R212" i="3" s="1"/>
  <c r="J212" i="3"/>
  <c r="I212" i="3"/>
  <c r="H212" i="3"/>
  <c r="V211" i="3"/>
  <c r="U211" i="3"/>
  <c r="T211" i="3"/>
  <c r="Q211" i="3"/>
  <c r="P211" i="3"/>
  <c r="O211" i="3"/>
  <c r="W211" i="3" s="1"/>
  <c r="N211" i="3"/>
  <c r="L211" i="3"/>
  <c r="K211" i="3"/>
  <c r="J211" i="3"/>
  <c r="I211" i="3"/>
  <c r="H211" i="3"/>
  <c r="V210" i="3"/>
  <c r="U210" i="3"/>
  <c r="T210" i="3"/>
  <c r="Q210" i="3"/>
  <c r="P210" i="3"/>
  <c r="O210" i="3"/>
  <c r="W210" i="3" s="1"/>
  <c r="N210" i="3"/>
  <c r="L210" i="3"/>
  <c r="K210" i="3"/>
  <c r="J210" i="3"/>
  <c r="I210" i="3"/>
  <c r="H210" i="3"/>
  <c r="V209" i="3"/>
  <c r="U209" i="3"/>
  <c r="T209" i="3"/>
  <c r="Q209" i="3"/>
  <c r="P209" i="3"/>
  <c r="O209" i="3"/>
  <c r="W209" i="3" s="1"/>
  <c r="N209" i="3"/>
  <c r="L209" i="3"/>
  <c r="K209" i="3"/>
  <c r="R209" i="3" s="1"/>
  <c r="J209" i="3"/>
  <c r="I209" i="3"/>
  <c r="H209" i="3"/>
  <c r="V208" i="3"/>
  <c r="U208" i="3"/>
  <c r="T208" i="3"/>
  <c r="Q208" i="3"/>
  <c r="P208" i="3"/>
  <c r="O208" i="3"/>
  <c r="W208" i="3" s="1"/>
  <c r="N208" i="3"/>
  <c r="L208" i="3"/>
  <c r="K208" i="3"/>
  <c r="R208" i="3" s="1"/>
  <c r="J208" i="3"/>
  <c r="I208" i="3"/>
  <c r="H208" i="3"/>
  <c r="V207" i="3"/>
  <c r="U207" i="3"/>
  <c r="T207" i="3"/>
  <c r="Q207" i="3"/>
  <c r="P207" i="3"/>
  <c r="O207" i="3"/>
  <c r="W207" i="3" s="1"/>
  <c r="N207" i="3"/>
  <c r="L207" i="3"/>
  <c r="K207" i="3"/>
  <c r="R207" i="3" s="1"/>
  <c r="J207" i="3"/>
  <c r="I207" i="3"/>
  <c r="H207" i="3"/>
  <c r="V206" i="3"/>
  <c r="U206" i="3"/>
  <c r="T206" i="3"/>
  <c r="Q206" i="3"/>
  <c r="P206" i="3"/>
  <c r="O206" i="3"/>
  <c r="W206" i="3" s="1"/>
  <c r="N206" i="3"/>
  <c r="L206" i="3"/>
  <c r="K206" i="3"/>
  <c r="R206" i="3" s="1"/>
  <c r="J206" i="3"/>
  <c r="I206" i="3"/>
  <c r="H206" i="3"/>
  <c r="V205" i="3"/>
  <c r="U205" i="3"/>
  <c r="T205" i="3"/>
  <c r="Q205" i="3"/>
  <c r="P205" i="3"/>
  <c r="O205" i="3"/>
  <c r="W205" i="3" s="1"/>
  <c r="N205" i="3"/>
  <c r="L205" i="3"/>
  <c r="K205" i="3"/>
  <c r="R205" i="3" s="1"/>
  <c r="J205" i="3"/>
  <c r="I205" i="3"/>
  <c r="H205" i="3"/>
  <c r="V204" i="3"/>
  <c r="U204" i="3"/>
  <c r="T204" i="3"/>
  <c r="Q204" i="3"/>
  <c r="P204" i="3"/>
  <c r="O204" i="3"/>
  <c r="W204" i="3" s="1"/>
  <c r="N204" i="3"/>
  <c r="L204" i="3"/>
  <c r="K204" i="3"/>
  <c r="R204" i="3" s="1"/>
  <c r="J204" i="3"/>
  <c r="I204" i="3"/>
  <c r="H204" i="3"/>
  <c r="V203" i="3"/>
  <c r="U203" i="3"/>
  <c r="T203" i="3"/>
  <c r="Q203" i="3"/>
  <c r="P203" i="3"/>
  <c r="O203" i="3"/>
  <c r="W203" i="3" s="1"/>
  <c r="N203" i="3"/>
  <c r="L203" i="3"/>
  <c r="K203" i="3"/>
  <c r="R203" i="3" s="1"/>
  <c r="J203" i="3"/>
  <c r="I203" i="3"/>
  <c r="H203" i="3"/>
  <c r="V202" i="3"/>
  <c r="U202" i="3"/>
  <c r="T202" i="3"/>
  <c r="Q202" i="3"/>
  <c r="P202" i="3"/>
  <c r="O202" i="3"/>
  <c r="W202" i="3" s="1"/>
  <c r="N202" i="3"/>
  <c r="L202" i="3"/>
  <c r="K202" i="3"/>
  <c r="R202" i="3" s="1"/>
  <c r="J202" i="3"/>
  <c r="I202" i="3"/>
  <c r="H202" i="3"/>
  <c r="V201" i="3"/>
  <c r="U201" i="3"/>
  <c r="T201" i="3"/>
  <c r="Q201" i="3"/>
  <c r="P201" i="3"/>
  <c r="O201" i="3"/>
  <c r="W201" i="3" s="1"/>
  <c r="N201" i="3"/>
  <c r="L201" i="3"/>
  <c r="K201" i="3"/>
  <c r="R201" i="3" s="1"/>
  <c r="J201" i="3"/>
  <c r="I201" i="3"/>
  <c r="H201" i="3"/>
  <c r="V200" i="3"/>
  <c r="U200" i="3"/>
  <c r="T200" i="3"/>
  <c r="Q200" i="3"/>
  <c r="P200" i="3"/>
  <c r="O200" i="3"/>
  <c r="W200" i="3" s="1"/>
  <c r="N200" i="3"/>
  <c r="L200" i="3"/>
  <c r="K200" i="3"/>
  <c r="R200" i="3" s="1"/>
  <c r="J200" i="3"/>
  <c r="I200" i="3"/>
  <c r="H200" i="3"/>
  <c r="V199" i="3"/>
  <c r="U199" i="3"/>
  <c r="T199" i="3"/>
  <c r="Q199" i="3"/>
  <c r="P199" i="3"/>
  <c r="O199" i="3"/>
  <c r="W199" i="3" s="1"/>
  <c r="N199" i="3"/>
  <c r="L199" i="3"/>
  <c r="K199" i="3"/>
  <c r="R199" i="3" s="1"/>
  <c r="J199" i="3"/>
  <c r="I199" i="3"/>
  <c r="H199" i="3"/>
  <c r="V198" i="3"/>
  <c r="U198" i="3"/>
  <c r="T198" i="3"/>
  <c r="Q198" i="3"/>
  <c r="P198" i="3"/>
  <c r="O198" i="3"/>
  <c r="W198" i="3" s="1"/>
  <c r="N198" i="3"/>
  <c r="L198" i="3"/>
  <c r="K198" i="3"/>
  <c r="S198" i="3" s="1"/>
  <c r="J198" i="3"/>
  <c r="I198" i="3"/>
  <c r="H198" i="3"/>
  <c r="V197" i="3"/>
  <c r="U197" i="3"/>
  <c r="T197" i="3"/>
  <c r="Q197" i="3"/>
  <c r="P197" i="3"/>
  <c r="O197" i="3"/>
  <c r="W197" i="3" s="1"/>
  <c r="N197" i="3"/>
  <c r="L197" i="3"/>
  <c r="K197" i="3"/>
  <c r="J197" i="3"/>
  <c r="I197" i="3"/>
  <c r="H197" i="3"/>
  <c r="V196" i="3"/>
  <c r="U196" i="3"/>
  <c r="T196" i="3"/>
  <c r="Q196" i="3"/>
  <c r="P196" i="3"/>
  <c r="O196" i="3"/>
  <c r="W196" i="3" s="1"/>
  <c r="N196" i="3"/>
  <c r="L196" i="3"/>
  <c r="K196" i="3"/>
  <c r="S196" i="3" s="1"/>
  <c r="J196" i="3"/>
  <c r="I196" i="3"/>
  <c r="H196" i="3"/>
  <c r="V195" i="3"/>
  <c r="U195" i="3"/>
  <c r="T195" i="3"/>
  <c r="Q195" i="3"/>
  <c r="P195" i="3"/>
  <c r="O195" i="3"/>
  <c r="W195" i="3" s="1"/>
  <c r="N195" i="3"/>
  <c r="L195" i="3"/>
  <c r="K195" i="3"/>
  <c r="S195" i="3" s="1"/>
  <c r="J195" i="3"/>
  <c r="I195" i="3"/>
  <c r="H195" i="3"/>
  <c r="V194" i="3"/>
  <c r="U194" i="3"/>
  <c r="T194" i="3"/>
  <c r="Q194" i="3"/>
  <c r="P194" i="3"/>
  <c r="O194" i="3"/>
  <c r="W194" i="3" s="1"/>
  <c r="N194" i="3"/>
  <c r="L194" i="3"/>
  <c r="K194" i="3"/>
  <c r="S194" i="3" s="1"/>
  <c r="J194" i="3"/>
  <c r="I194" i="3"/>
  <c r="H194" i="3"/>
  <c r="V193" i="3"/>
  <c r="U193" i="3"/>
  <c r="T193" i="3"/>
  <c r="Q193" i="3"/>
  <c r="P193" i="3"/>
  <c r="O193" i="3"/>
  <c r="W193" i="3" s="1"/>
  <c r="N193" i="3"/>
  <c r="L193" i="3"/>
  <c r="K193" i="3"/>
  <c r="S193" i="3" s="1"/>
  <c r="J193" i="3"/>
  <c r="I193" i="3"/>
  <c r="H193" i="3"/>
  <c r="V192" i="3"/>
  <c r="U192" i="3"/>
  <c r="T192" i="3"/>
  <c r="Q192" i="3"/>
  <c r="P192" i="3"/>
  <c r="O192" i="3"/>
  <c r="W192" i="3" s="1"/>
  <c r="N192" i="3"/>
  <c r="L192" i="3"/>
  <c r="K192" i="3"/>
  <c r="S192" i="3" s="1"/>
  <c r="J192" i="3"/>
  <c r="I192" i="3"/>
  <c r="H192" i="3"/>
  <c r="V191" i="3"/>
  <c r="U191" i="3"/>
  <c r="T191" i="3"/>
  <c r="Q191" i="3"/>
  <c r="P191" i="3"/>
  <c r="O191" i="3"/>
  <c r="W191" i="3" s="1"/>
  <c r="N191" i="3"/>
  <c r="L191" i="3"/>
  <c r="K191" i="3"/>
  <c r="S191" i="3" s="1"/>
  <c r="J191" i="3"/>
  <c r="I191" i="3"/>
  <c r="H191" i="3"/>
  <c r="V190" i="3"/>
  <c r="U190" i="3"/>
  <c r="T190" i="3"/>
  <c r="Q190" i="3"/>
  <c r="P190" i="3"/>
  <c r="O190" i="3"/>
  <c r="W190" i="3" s="1"/>
  <c r="N190" i="3"/>
  <c r="L190" i="3"/>
  <c r="K190" i="3"/>
  <c r="S190" i="3" s="1"/>
  <c r="J190" i="3"/>
  <c r="I190" i="3"/>
  <c r="H190" i="3"/>
  <c r="V189" i="3"/>
  <c r="U189" i="3"/>
  <c r="T189" i="3"/>
  <c r="Q189" i="3"/>
  <c r="P189" i="3"/>
  <c r="O189" i="3"/>
  <c r="W189" i="3" s="1"/>
  <c r="N189" i="3"/>
  <c r="L189" i="3"/>
  <c r="K189" i="3"/>
  <c r="J189" i="3"/>
  <c r="I189" i="3"/>
  <c r="H189" i="3"/>
  <c r="V188" i="3"/>
  <c r="U188" i="3"/>
  <c r="T188" i="3"/>
  <c r="Q188" i="3"/>
  <c r="P188" i="3"/>
  <c r="O188" i="3"/>
  <c r="W188" i="3" s="1"/>
  <c r="N188" i="3"/>
  <c r="L188" i="3"/>
  <c r="K188" i="3"/>
  <c r="S188" i="3" s="1"/>
  <c r="J188" i="3"/>
  <c r="I188" i="3"/>
  <c r="H188" i="3"/>
  <c r="V187" i="3"/>
  <c r="U187" i="3"/>
  <c r="T187" i="3"/>
  <c r="Q187" i="3"/>
  <c r="P187" i="3"/>
  <c r="O187" i="3"/>
  <c r="W187" i="3" s="1"/>
  <c r="N187" i="3"/>
  <c r="L187" i="3"/>
  <c r="K187" i="3"/>
  <c r="S187" i="3" s="1"/>
  <c r="J187" i="3"/>
  <c r="I187" i="3"/>
  <c r="H187" i="3"/>
  <c r="V186" i="3"/>
  <c r="U186" i="3"/>
  <c r="T186" i="3"/>
  <c r="Q186" i="3"/>
  <c r="P186" i="3"/>
  <c r="O186" i="3"/>
  <c r="W186" i="3" s="1"/>
  <c r="N186" i="3"/>
  <c r="L186" i="3"/>
  <c r="K186" i="3"/>
  <c r="S186" i="3" s="1"/>
  <c r="J186" i="3"/>
  <c r="I186" i="3"/>
  <c r="H186" i="3"/>
  <c r="V185" i="3"/>
  <c r="U185" i="3"/>
  <c r="T185" i="3"/>
  <c r="Q185" i="3"/>
  <c r="P185" i="3"/>
  <c r="O185" i="3"/>
  <c r="W185" i="3" s="1"/>
  <c r="N185" i="3"/>
  <c r="L185" i="3"/>
  <c r="K185" i="3"/>
  <c r="S185" i="3" s="1"/>
  <c r="J185" i="3"/>
  <c r="I185" i="3"/>
  <c r="H185" i="3"/>
  <c r="V184" i="3"/>
  <c r="U184" i="3"/>
  <c r="T184" i="3"/>
  <c r="Q184" i="3"/>
  <c r="P184" i="3"/>
  <c r="O184" i="3"/>
  <c r="W184" i="3" s="1"/>
  <c r="N184" i="3"/>
  <c r="L184" i="3"/>
  <c r="K184" i="3"/>
  <c r="S184" i="3" s="1"/>
  <c r="J184" i="3"/>
  <c r="I184" i="3"/>
  <c r="H184" i="3"/>
  <c r="V183" i="3"/>
  <c r="U183" i="3"/>
  <c r="T183" i="3"/>
  <c r="Q183" i="3"/>
  <c r="P183" i="3"/>
  <c r="O183" i="3"/>
  <c r="W183" i="3" s="1"/>
  <c r="N183" i="3"/>
  <c r="L183" i="3"/>
  <c r="K183" i="3"/>
  <c r="S183" i="3" s="1"/>
  <c r="J183" i="3"/>
  <c r="I183" i="3"/>
  <c r="H183" i="3"/>
  <c r="V182" i="3"/>
  <c r="U182" i="3"/>
  <c r="T182" i="3"/>
  <c r="Q182" i="3"/>
  <c r="P182" i="3"/>
  <c r="O182" i="3"/>
  <c r="W182" i="3" s="1"/>
  <c r="N182" i="3"/>
  <c r="L182" i="3"/>
  <c r="K182" i="3"/>
  <c r="S182" i="3" s="1"/>
  <c r="J182" i="3"/>
  <c r="I182" i="3"/>
  <c r="H182" i="3"/>
  <c r="V181" i="3"/>
  <c r="U181" i="3"/>
  <c r="T181" i="3"/>
  <c r="Q181" i="3"/>
  <c r="P181" i="3"/>
  <c r="O181" i="3"/>
  <c r="W181" i="3" s="1"/>
  <c r="N181" i="3"/>
  <c r="L181" i="3"/>
  <c r="K181" i="3"/>
  <c r="J181" i="3"/>
  <c r="I181" i="3"/>
  <c r="H181" i="3"/>
  <c r="V180" i="3"/>
  <c r="U180" i="3"/>
  <c r="T180" i="3"/>
  <c r="Q180" i="3"/>
  <c r="P180" i="3"/>
  <c r="O180" i="3"/>
  <c r="W180" i="3" s="1"/>
  <c r="N180" i="3"/>
  <c r="L180" i="3"/>
  <c r="K180" i="3"/>
  <c r="S180" i="3" s="1"/>
  <c r="J180" i="3"/>
  <c r="I180" i="3"/>
  <c r="H180" i="3"/>
  <c r="V179" i="3"/>
  <c r="U179" i="3"/>
  <c r="T179" i="3"/>
  <c r="Q179" i="3"/>
  <c r="P179" i="3"/>
  <c r="O179" i="3"/>
  <c r="W179" i="3" s="1"/>
  <c r="N179" i="3"/>
  <c r="L179" i="3"/>
  <c r="K179" i="3"/>
  <c r="S179" i="3" s="1"/>
  <c r="J179" i="3"/>
  <c r="I179" i="3"/>
  <c r="H179" i="3"/>
  <c r="V178" i="3"/>
  <c r="U178" i="3"/>
  <c r="T178" i="3"/>
  <c r="Q178" i="3"/>
  <c r="P178" i="3"/>
  <c r="O178" i="3"/>
  <c r="W178" i="3" s="1"/>
  <c r="N178" i="3"/>
  <c r="L178" i="3"/>
  <c r="K178" i="3"/>
  <c r="S178" i="3" s="1"/>
  <c r="J178" i="3"/>
  <c r="I178" i="3"/>
  <c r="H178" i="3"/>
  <c r="V177" i="3"/>
  <c r="U177" i="3"/>
  <c r="T177" i="3"/>
  <c r="Q177" i="3"/>
  <c r="P177" i="3"/>
  <c r="O177" i="3"/>
  <c r="W177" i="3" s="1"/>
  <c r="N177" i="3"/>
  <c r="L177" i="3"/>
  <c r="K177" i="3"/>
  <c r="S177" i="3" s="1"/>
  <c r="J177" i="3"/>
  <c r="I177" i="3"/>
  <c r="H177" i="3"/>
  <c r="V176" i="3"/>
  <c r="U176" i="3"/>
  <c r="T176" i="3"/>
  <c r="Q176" i="3"/>
  <c r="P176" i="3"/>
  <c r="O176" i="3"/>
  <c r="W176" i="3" s="1"/>
  <c r="N176" i="3"/>
  <c r="L176" i="3"/>
  <c r="K176" i="3"/>
  <c r="S176" i="3" s="1"/>
  <c r="J176" i="3"/>
  <c r="I176" i="3"/>
  <c r="H176" i="3"/>
  <c r="V175" i="3"/>
  <c r="U175" i="3"/>
  <c r="T175" i="3"/>
  <c r="Q175" i="3"/>
  <c r="P175" i="3"/>
  <c r="O175" i="3"/>
  <c r="W175" i="3" s="1"/>
  <c r="N175" i="3"/>
  <c r="L175" i="3"/>
  <c r="K175" i="3"/>
  <c r="S175" i="3" s="1"/>
  <c r="J175" i="3"/>
  <c r="I175" i="3"/>
  <c r="H175" i="3"/>
  <c r="V174" i="3"/>
  <c r="U174" i="3"/>
  <c r="T174" i="3"/>
  <c r="Q174" i="3"/>
  <c r="P174" i="3"/>
  <c r="O174" i="3"/>
  <c r="W174" i="3" s="1"/>
  <c r="N174" i="3"/>
  <c r="L174" i="3"/>
  <c r="K174" i="3"/>
  <c r="S174" i="3" s="1"/>
  <c r="J174" i="3"/>
  <c r="I174" i="3"/>
  <c r="H174" i="3"/>
  <c r="V173" i="3"/>
  <c r="U173" i="3"/>
  <c r="T173" i="3"/>
  <c r="Q173" i="3"/>
  <c r="P173" i="3"/>
  <c r="O173" i="3"/>
  <c r="W173" i="3" s="1"/>
  <c r="N173" i="3"/>
  <c r="L173" i="3"/>
  <c r="K173" i="3"/>
  <c r="J173" i="3"/>
  <c r="I173" i="3"/>
  <c r="H173" i="3"/>
  <c r="V172" i="3"/>
  <c r="U172" i="3"/>
  <c r="T172" i="3"/>
  <c r="Q172" i="3"/>
  <c r="P172" i="3"/>
  <c r="O172" i="3"/>
  <c r="W172" i="3" s="1"/>
  <c r="N172" i="3"/>
  <c r="L172" i="3"/>
  <c r="K172" i="3"/>
  <c r="S172" i="3" s="1"/>
  <c r="J172" i="3"/>
  <c r="I172" i="3"/>
  <c r="H172" i="3"/>
  <c r="V171" i="3"/>
  <c r="U171" i="3"/>
  <c r="T171" i="3"/>
  <c r="Q171" i="3"/>
  <c r="P171" i="3"/>
  <c r="O171" i="3"/>
  <c r="W171" i="3" s="1"/>
  <c r="N171" i="3"/>
  <c r="L171" i="3"/>
  <c r="K171" i="3"/>
  <c r="S171" i="3" s="1"/>
  <c r="J171" i="3"/>
  <c r="I171" i="3"/>
  <c r="H171" i="3"/>
  <c r="V170" i="3"/>
  <c r="U170" i="3"/>
  <c r="T170" i="3"/>
  <c r="Q170" i="3"/>
  <c r="P170" i="3"/>
  <c r="O170" i="3"/>
  <c r="W170" i="3" s="1"/>
  <c r="N170" i="3"/>
  <c r="L170" i="3"/>
  <c r="K170" i="3"/>
  <c r="S170" i="3" s="1"/>
  <c r="J170" i="3"/>
  <c r="I170" i="3"/>
  <c r="H170" i="3"/>
  <c r="V169" i="3"/>
  <c r="U169" i="3"/>
  <c r="T169" i="3"/>
  <c r="Q169" i="3"/>
  <c r="P169" i="3"/>
  <c r="O169" i="3"/>
  <c r="W169" i="3" s="1"/>
  <c r="N169" i="3"/>
  <c r="L169" i="3"/>
  <c r="K169" i="3"/>
  <c r="S169" i="3" s="1"/>
  <c r="J169" i="3"/>
  <c r="I169" i="3"/>
  <c r="H169" i="3"/>
  <c r="V168" i="3"/>
  <c r="U168" i="3"/>
  <c r="T168" i="3"/>
  <c r="Q168" i="3"/>
  <c r="P168" i="3"/>
  <c r="O168" i="3"/>
  <c r="W168" i="3" s="1"/>
  <c r="N168" i="3"/>
  <c r="L168" i="3"/>
  <c r="K168" i="3"/>
  <c r="S168" i="3" s="1"/>
  <c r="J168" i="3"/>
  <c r="I168" i="3"/>
  <c r="H168" i="3"/>
  <c r="V167" i="3"/>
  <c r="U167" i="3"/>
  <c r="T167" i="3"/>
  <c r="Q167" i="3"/>
  <c r="P167" i="3"/>
  <c r="O167" i="3"/>
  <c r="W167" i="3" s="1"/>
  <c r="N167" i="3"/>
  <c r="L167" i="3"/>
  <c r="K167" i="3"/>
  <c r="J167" i="3"/>
  <c r="I167" i="3"/>
  <c r="H167" i="3"/>
  <c r="V166" i="3"/>
  <c r="U166" i="3"/>
  <c r="T166" i="3"/>
  <c r="Q166" i="3"/>
  <c r="P166" i="3"/>
  <c r="O166" i="3"/>
  <c r="W166" i="3" s="1"/>
  <c r="N166" i="3"/>
  <c r="L166" i="3"/>
  <c r="K166" i="3"/>
  <c r="S166" i="3" s="1"/>
  <c r="J166" i="3"/>
  <c r="I166" i="3"/>
  <c r="H166" i="3"/>
  <c r="V165" i="3"/>
  <c r="U165" i="3"/>
  <c r="T165" i="3"/>
  <c r="Q165" i="3"/>
  <c r="P165" i="3"/>
  <c r="O165" i="3"/>
  <c r="W165" i="3" s="1"/>
  <c r="N165" i="3"/>
  <c r="L165" i="3"/>
  <c r="K165" i="3"/>
  <c r="J165" i="3"/>
  <c r="I165" i="3"/>
  <c r="H165" i="3"/>
  <c r="V164" i="3"/>
  <c r="U164" i="3"/>
  <c r="T164" i="3"/>
  <c r="Q164" i="3"/>
  <c r="P164" i="3"/>
  <c r="O164" i="3"/>
  <c r="W164" i="3" s="1"/>
  <c r="N164" i="3"/>
  <c r="L164" i="3"/>
  <c r="K164" i="3"/>
  <c r="S164" i="3" s="1"/>
  <c r="J164" i="3"/>
  <c r="I164" i="3"/>
  <c r="H164" i="3"/>
  <c r="V163" i="3"/>
  <c r="U163" i="3"/>
  <c r="T163" i="3"/>
  <c r="Q163" i="3"/>
  <c r="P163" i="3"/>
  <c r="O163" i="3"/>
  <c r="W163" i="3" s="1"/>
  <c r="N163" i="3"/>
  <c r="L163" i="3"/>
  <c r="K163" i="3"/>
  <c r="S163" i="3" s="1"/>
  <c r="J163" i="3"/>
  <c r="I163" i="3"/>
  <c r="H163" i="3"/>
  <c r="V162" i="3"/>
  <c r="U162" i="3"/>
  <c r="T162" i="3"/>
  <c r="Q162" i="3"/>
  <c r="P162" i="3"/>
  <c r="O162" i="3"/>
  <c r="W162" i="3" s="1"/>
  <c r="N162" i="3"/>
  <c r="L162" i="3"/>
  <c r="K162" i="3"/>
  <c r="S162" i="3" s="1"/>
  <c r="J162" i="3"/>
  <c r="I162" i="3"/>
  <c r="H162" i="3"/>
  <c r="V161" i="3"/>
  <c r="U161" i="3"/>
  <c r="T161" i="3"/>
  <c r="Q161" i="3"/>
  <c r="P161" i="3"/>
  <c r="O161" i="3"/>
  <c r="W161" i="3" s="1"/>
  <c r="N161" i="3"/>
  <c r="L161" i="3"/>
  <c r="K161" i="3"/>
  <c r="S161" i="3" s="1"/>
  <c r="J161" i="3"/>
  <c r="I161" i="3"/>
  <c r="H161" i="3"/>
  <c r="V160" i="3"/>
  <c r="U160" i="3"/>
  <c r="T160" i="3"/>
  <c r="Q160" i="3"/>
  <c r="P160" i="3"/>
  <c r="O160" i="3"/>
  <c r="W160" i="3" s="1"/>
  <c r="N160" i="3"/>
  <c r="L160" i="3"/>
  <c r="K160" i="3"/>
  <c r="S160" i="3" s="1"/>
  <c r="J160" i="3"/>
  <c r="I160" i="3"/>
  <c r="H160" i="3"/>
  <c r="V159" i="3"/>
  <c r="U159" i="3"/>
  <c r="T159" i="3"/>
  <c r="Q159" i="3"/>
  <c r="P159" i="3"/>
  <c r="O159" i="3"/>
  <c r="W159" i="3" s="1"/>
  <c r="N159" i="3"/>
  <c r="L159" i="3"/>
  <c r="K159" i="3"/>
  <c r="S159" i="3" s="1"/>
  <c r="J159" i="3"/>
  <c r="I159" i="3"/>
  <c r="H159" i="3"/>
  <c r="V158" i="3"/>
  <c r="U158" i="3"/>
  <c r="T158" i="3"/>
  <c r="Q158" i="3"/>
  <c r="P158" i="3"/>
  <c r="O158" i="3"/>
  <c r="W158" i="3" s="1"/>
  <c r="N158" i="3"/>
  <c r="L158" i="3"/>
  <c r="K158" i="3"/>
  <c r="S158" i="3" s="1"/>
  <c r="J158" i="3"/>
  <c r="I158" i="3"/>
  <c r="H158" i="3"/>
  <c r="V157" i="3"/>
  <c r="U157" i="3"/>
  <c r="T157" i="3"/>
  <c r="Q157" i="3"/>
  <c r="P157" i="3"/>
  <c r="O157" i="3"/>
  <c r="W157" i="3" s="1"/>
  <c r="N157" i="3"/>
  <c r="L157" i="3"/>
  <c r="K157" i="3"/>
  <c r="J157" i="3"/>
  <c r="I157" i="3"/>
  <c r="H157" i="3"/>
  <c r="V156" i="3"/>
  <c r="U156" i="3"/>
  <c r="T156" i="3"/>
  <c r="Q156" i="3"/>
  <c r="P156" i="3"/>
  <c r="O156" i="3"/>
  <c r="W156" i="3" s="1"/>
  <c r="N156" i="3"/>
  <c r="L156" i="3"/>
  <c r="K156" i="3"/>
  <c r="S156" i="3" s="1"/>
  <c r="J156" i="3"/>
  <c r="I156" i="3"/>
  <c r="H156" i="3"/>
  <c r="V155" i="3"/>
  <c r="U155" i="3"/>
  <c r="T155" i="3"/>
  <c r="Q155" i="3"/>
  <c r="P155" i="3"/>
  <c r="O155" i="3"/>
  <c r="W155" i="3" s="1"/>
  <c r="N155" i="3"/>
  <c r="L155" i="3"/>
  <c r="K155" i="3"/>
  <c r="S155" i="3" s="1"/>
  <c r="J155" i="3"/>
  <c r="I155" i="3"/>
  <c r="H155" i="3"/>
  <c r="V154" i="3"/>
  <c r="U154" i="3"/>
  <c r="T154" i="3"/>
  <c r="Q154" i="3"/>
  <c r="P154" i="3"/>
  <c r="O154" i="3"/>
  <c r="W154" i="3" s="1"/>
  <c r="N154" i="3"/>
  <c r="L154" i="3"/>
  <c r="K154" i="3"/>
  <c r="S154" i="3" s="1"/>
  <c r="J154" i="3"/>
  <c r="I154" i="3"/>
  <c r="H154" i="3"/>
  <c r="V153" i="3"/>
  <c r="U153" i="3"/>
  <c r="T153" i="3"/>
  <c r="Q153" i="3"/>
  <c r="P153" i="3"/>
  <c r="O153" i="3"/>
  <c r="W153" i="3" s="1"/>
  <c r="N153" i="3"/>
  <c r="L153" i="3"/>
  <c r="K153" i="3"/>
  <c r="S153" i="3" s="1"/>
  <c r="J153" i="3"/>
  <c r="I153" i="3"/>
  <c r="H153" i="3"/>
  <c r="V152" i="3"/>
  <c r="U152" i="3"/>
  <c r="T152" i="3"/>
  <c r="Q152" i="3"/>
  <c r="P152" i="3"/>
  <c r="O152" i="3"/>
  <c r="W152" i="3" s="1"/>
  <c r="N152" i="3"/>
  <c r="L152" i="3"/>
  <c r="K152" i="3"/>
  <c r="S152" i="3" s="1"/>
  <c r="J152" i="3"/>
  <c r="I152" i="3"/>
  <c r="H152" i="3"/>
  <c r="V151" i="3"/>
  <c r="U151" i="3"/>
  <c r="T151" i="3"/>
  <c r="Q151" i="3"/>
  <c r="P151" i="3"/>
  <c r="O151" i="3"/>
  <c r="W151" i="3" s="1"/>
  <c r="N151" i="3"/>
  <c r="L151" i="3"/>
  <c r="K151" i="3"/>
  <c r="S151" i="3" s="1"/>
  <c r="J151" i="3"/>
  <c r="I151" i="3"/>
  <c r="H151" i="3"/>
  <c r="V150" i="3"/>
  <c r="U150" i="3"/>
  <c r="T150" i="3"/>
  <c r="Q150" i="3"/>
  <c r="P150" i="3"/>
  <c r="O150" i="3"/>
  <c r="W150" i="3" s="1"/>
  <c r="N150" i="3"/>
  <c r="L150" i="3"/>
  <c r="K150" i="3"/>
  <c r="S150" i="3" s="1"/>
  <c r="J150" i="3"/>
  <c r="I150" i="3"/>
  <c r="H150" i="3"/>
  <c r="V149" i="3"/>
  <c r="U149" i="3"/>
  <c r="T149" i="3"/>
  <c r="Q149" i="3"/>
  <c r="P149" i="3"/>
  <c r="O149" i="3"/>
  <c r="W149" i="3" s="1"/>
  <c r="N149" i="3"/>
  <c r="L149" i="3"/>
  <c r="K149" i="3"/>
  <c r="J149" i="3"/>
  <c r="I149" i="3"/>
  <c r="H149" i="3"/>
  <c r="V148" i="3"/>
  <c r="U148" i="3"/>
  <c r="T148" i="3"/>
  <c r="Q148" i="3"/>
  <c r="P148" i="3"/>
  <c r="O148" i="3"/>
  <c r="W148" i="3" s="1"/>
  <c r="N148" i="3"/>
  <c r="L148" i="3"/>
  <c r="K148" i="3"/>
  <c r="S148" i="3" s="1"/>
  <c r="J148" i="3"/>
  <c r="I148" i="3"/>
  <c r="H148" i="3"/>
  <c r="V147" i="3"/>
  <c r="U147" i="3"/>
  <c r="T147" i="3"/>
  <c r="Q147" i="3"/>
  <c r="P147" i="3"/>
  <c r="O147" i="3"/>
  <c r="W147" i="3" s="1"/>
  <c r="N147" i="3"/>
  <c r="L147" i="3"/>
  <c r="K147" i="3"/>
  <c r="S147" i="3" s="1"/>
  <c r="J147" i="3"/>
  <c r="I147" i="3"/>
  <c r="H147" i="3"/>
  <c r="V146" i="3"/>
  <c r="U146" i="3"/>
  <c r="T146" i="3"/>
  <c r="Q146" i="3"/>
  <c r="P146" i="3"/>
  <c r="O146" i="3"/>
  <c r="W146" i="3" s="1"/>
  <c r="N146" i="3"/>
  <c r="L146" i="3"/>
  <c r="K146" i="3"/>
  <c r="S146" i="3" s="1"/>
  <c r="J146" i="3"/>
  <c r="I146" i="3"/>
  <c r="H146" i="3"/>
  <c r="V145" i="3"/>
  <c r="U145" i="3"/>
  <c r="T145" i="3"/>
  <c r="Q145" i="3"/>
  <c r="P145" i="3"/>
  <c r="O145" i="3"/>
  <c r="W145" i="3" s="1"/>
  <c r="N145" i="3"/>
  <c r="L145" i="3"/>
  <c r="K145" i="3"/>
  <c r="S145" i="3" s="1"/>
  <c r="J145" i="3"/>
  <c r="I145" i="3"/>
  <c r="H145" i="3"/>
  <c r="V144" i="3"/>
  <c r="U144" i="3"/>
  <c r="T144" i="3"/>
  <c r="Q144" i="3"/>
  <c r="P144" i="3"/>
  <c r="O144" i="3"/>
  <c r="W144" i="3" s="1"/>
  <c r="N144" i="3"/>
  <c r="L144" i="3"/>
  <c r="K144" i="3"/>
  <c r="S144" i="3" s="1"/>
  <c r="J144" i="3"/>
  <c r="I144" i="3"/>
  <c r="H144" i="3"/>
  <c r="V143" i="3"/>
  <c r="U143" i="3"/>
  <c r="T143" i="3"/>
  <c r="Q143" i="3"/>
  <c r="P143" i="3"/>
  <c r="O143" i="3"/>
  <c r="W143" i="3" s="1"/>
  <c r="N143" i="3"/>
  <c r="L143" i="3"/>
  <c r="K143" i="3"/>
  <c r="S143" i="3" s="1"/>
  <c r="J143" i="3"/>
  <c r="I143" i="3"/>
  <c r="H143" i="3"/>
  <c r="V142" i="3"/>
  <c r="U142" i="3"/>
  <c r="T142" i="3"/>
  <c r="Q142" i="3"/>
  <c r="P142" i="3"/>
  <c r="O142" i="3"/>
  <c r="W142" i="3" s="1"/>
  <c r="N142" i="3"/>
  <c r="L142" i="3"/>
  <c r="K142" i="3"/>
  <c r="S142" i="3" s="1"/>
  <c r="J142" i="3"/>
  <c r="I142" i="3"/>
  <c r="H142" i="3"/>
  <c r="V141" i="3"/>
  <c r="U141" i="3"/>
  <c r="T141" i="3"/>
  <c r="Q141" i="3"/>
  <c r="P141" i="3"/>
  <c r="O141" i="3"/>
  <c r="W141" i="3" s="1"/>
  <c r="N141" i="3"/>
  <c r="L141" i="3"/>
  <c r="K141" i="3"/>
  <c r="J141" i="3"/>
  <c r="I141" i="3"/>
  <c r="H141" i="3"/>
  <c r="V140" i="3"/>
  <c r="U140" i="3"/>
  <c r="T140" i="3"/>
  <c r="Q140" i="3"/>
  <c r="P140" i="3"/>
  <c r="O140" i="3"/>
  <c r="W140" i="3" s="1"/>
  <c r="N140" i="3"/>
  <c r="L140" i="3"/>
  <c r="K140" i="3"/>
  <c r="S140" i="3" s="1"/>
  <c r="J140" i="3"/>
  <c r="I140" i="3"/>
  <c r="H140" i="3"/>
  <c r="V139" i="3"/>
  <c r="U139" i="3"/>
  <c r="T139" i="3"/>
  <c r="Q139" i="3"/>
  <c r="P139" i="3"/>
  <c r="O139" i="3"/>
  <c r="W139" i="3" s="1"/>
  <c r="N139" i="3"/>
  <c r="L139" i="3"/>
  <c r="K139" i="3"/>
  <c r="S139" i="3" s="1"/>
  <c r="J139" i="3"/>
  <c r="I139" i="3"/>
  <c r="H139" i="3"/>
  <c r="V138" i="3"/>
  <c r="U138" i="3"/>
  <c r="T138" i="3"/>
  <c r="Q138" i="3"/>
  <c r="P138" i="3"/>
  <c r="O138" i="3"/>
  <c r="W138" i="3" s="1"/>
  <c r="N138" i="3"/>
  <c r="L138" i="3"/>
  <c r="K138" i="3"/>
  <c r="S138" i="3" s="1"/>
  <c r="J138" i="3"/>
  <c r="I138" i="3"/>
  <c r="H138" i="3"/>
  <c r="V137" i="3"/>
  <c r="U137" i="3"/>
  <c r="T137" i="3"/>
  <c r="Q137" i="3"/>
  <c r="P137" i="3"/>
  <c r="O137" i="3"/>
  <c r="W137" i="3" s="1"/>
  <c r="N137" i="3"/>
  <c r="L137" i="3"/>
  <c r="K137" i="3"/>
  <c r="S137" i="3" s="1"/>
  <c r="J137" i="3"/>
  <c r="I137" i="3"/>
  <c r="H137" i="3"/>
  <c r="V136" i="3"/>
  <c r="U136" i="3"/>
  <c r="T136" i="3"/>
  <c r="Q136" i="3"/>
  <c r="P136" i="3"/>
  <c r="O136" i="3"/>
  <c r="W136" i="3" s="1"/>
  <c r="N136" i="3"/>
  <c r="L136" i="3"/>
  <c r="K136" i="3"/>
  <c r="S136" i="3" s="1"/>
  <c r="J136" i="3"/>
  <c r="I136" i="3"/>
  <c r="H136" i="3"/>
  <c r="V135" i="3"/>
  <c r="U135" i="3"/>
  <c r="T135" i="3"/>
  <c r="Q135" i="3"/>
  <c r="P135" i="3"/>
  <c r="O135" i="3"/>
  <c r="W135" i="3" s="1"/>
  <c r="N135" i="3"/>
  <c r="L135" i="3"/>
  <c r="K135" i="3"/>
  <c r="S135" i="3" s="1"/>
  <c r="J135" i="3"/>
  <c r="I135" i="3"/>
  <c r="H135" i="3"/>
  <c r="V134" i="3"/>
  <c r="U134" i="3"/>
  <c r="T134" i="3"/>
  <c r="Q134" i="3"/>
  <c r="P134" i="3"/>
  <c r="O134" i="3"/>
  <c r="W134" i="3" s="1"/>
  <c r="N134" i="3"/>
  <c r="L134" i="3"/>
  <c r="K134" i="3"/>
  <c r="S134" i="3" s="1"/>
  <c r="J134" i="3"/>
  <c r="I134" i="3"/>
  <c r="H134" i="3"/>
  <c r="V133" i="3"/>
  <c r="U133" i="3"/>
  <c r="T133" i="3"/>
  <c r="Q133" i="3"/>
  <c r="P133" i="3"/>
  <c r="O133" i="3"/>
  <c r="W133" i="3" s="1"/>
  <c r="N133" i="3"/>
  <c r="L133" i="3"/>
  <c r="K133" i="3"/>
  <c r="J133" i="3"/>
  <c r="I133" i="3"/>
  <c r="H133" i="3"/>
  <c r="V132" i="3"/>
  <c r="U132" i="3"/>
  <c r="T132" i="3"/>
  <c r="Q132" i="3"/>
  <c r="P132" i="3"/>
  <c r="O132" i="3"/>
  <c r="W132" i="3" s="1"/>
  <c r="N132" i="3"/>
  <c r="L132" i="3"/>
  <c r="K132" i="3"/>
  <c r="S132" i="3" s="1"/>
  <c r="J132" i="3"/>
  <c r="I132" i="3"/>
  <c r="H132" i="3"/>
  <c r="V131" i="3"/>
  <c r="U131" i="3"/>
  <c r="T131" i="3"/>
  <c r="Q131" i="3"/>
  <c r="P131" i="3"/>
  <c r="O131" i="3"/>
  <c r="W131" i="3" s="1"/>
  <c r="N131" i="3"/>
  <c r="L131" i="3"/>
  <c r="K131" i="3"/>
  <c r="S131" i="3" s="1"/>
  <c r="J131" i="3"/>
  <c r="I131" i="3"/>
  <c r="H131" i="3"/>
  <c r="V130" i="3"/>
  <c r="U130" i="3"/>
  <c r="T130" i="3"/>
  <c r="Q130" i="3"/>
  <c r="P130" i="3"/>
  <c r="O130" i="3"/>
  <c r="W130" i="3" s="1"/>
  <c r="N130" i="3"/>
  <c r="L130" i="3"/>
  <c r="K130" i="3"/>
  <c r="S130" i="3" s="1"/>
  <c r="J130" i="3"/>
  <c r="I130" i="3"/>
  <c r="H130" i="3"/>
  <c r="V129" i="3"/>
  <c r="U129" i="3"/>
  <c r="T129" i="3"/>
  <c r="Q129" i="3"/>
  <c r="P129" i="3"/>
  <c r="O129" i="3"/>
  <c r="W129" i="3" s="1"/>
  <c r="N129" i="3"/>
  <c r="L129" i="3"/>
  <c r="K129" i="3"/>
  <c r="S129" i="3" s="1"/>
  <c r="J129" i="3"/>
  <c r="I129" i="3"/>
  <c r="H129" i="3"/>
  <c r="V128" i="3"/>
  <c r="U128" i="3"/>
  <c r="T128" i="3"/>
  <c r="Q128" i="3"/>
  <c r="P128" i="3"/>
  <c r="O128" i="3"/>
  <c r="W128" i="3" s="1"/>
  <c r="N128" i="3"/>
  <c r="L128" i="3"/>
  <c r="K128" i="3"/>
  <c r="S128" i="3" s="1"/>
  <c r="J128" i="3"/>
  <c r="I128" i="3"/>
  <c r="H128" i="3"/>
  <c r="V127" i="3"/>
  <c r="U127" i="3"/>
  <c r="T127" i="3"/>
  <c r="Q127" i="3"/>
  <c r="P127" i="3"/>
  <c r="O127" i="3"/>
  <c r="W127" i="3" s="1"/>
  <c r="N127" i="3"/>
  <c r="L127" i="3"/>
  <c r="K127" i="3"/>
  <c r="S127" i="3" s="1"/>
  <c r="J127" i="3"/>
  <c r="I127" i="3"/>
  <c r="H127" i="3"/>
  <c r="V126" i="3"/>
  <c r="U126" i="3"/>
  <c r="T126" i="3"/>
  <c r="Q126" i="3"/>
  <c r="P126" i="3"/>
  <c r="O126" i="3"/>
  <c r="W126" i="3" s="1"/>
  <c r="N126" i="3"/>
  <c r="L126" i="3"/>
  <c r="K126" i="3"/>
  <c r="S126" i="3" s="1"/>
  <c r="J126" i="3"/>
  <c r="I126" i="3"/>
  <c r="H126" i="3"/>
  <c r="V125" i="3"/>
  <c r="U125" i="3"/>
  <c r="T125" i="3"/>
  <c r="Q125" i="3"/>
  <c r="P125" i="3"/>
  <c r="O125" i="3"/>
  <c r="W125" i="3" s="1"/>
  <c r="N125" i="3"/>
  <c r="L125" i="3"/>
  <c r="K125" i="3"/>
  <c r="J125" i="3"/>
  <c r="I125" i="3"/>
  <c r="H125" i="3"/>
  <c r="V124" i="3"/>
  <c r="U124" i="3"/>
  <c r="T124" i="3"/>
  <c r="Q124" i="3"/>
  <c r="P124" i="3"/>
  <c r="O124" i="3"/>
  <c r="W124" i="3" s="1"/>
  <c r="N124" i="3"/>
  <c r="L124" i="3"/>
  <c r="K124" i="3"/>
  <c r="S124" i="3" s="1"/>
  <c r="J124" i="3"/>
  <c r="I124" i="3"/>
  <c r="H124" i="3"/>
  <c r="V123" i="3"/>
  <c r="U123" i="3"/>
  <c r="T123" i="3"/>
  <c r="Q123" i="3"/>
  <c r="P123" i="3"/>
  <c r="O123" i="3"/>
  <c r="W123" i="3" s="1"/>
  <c r="N123" i="3"/>
  <c r="L123" i="3"/>
  <c r="K123" i="3"/>
  <c r="S123" i="3" s="1"/>
  <c r="J123" i="3"/>
  <c r="I123" i="3"/>
  <c r="H123" i="3"/>
  <c r="V122" i="3"/>
  <c r="U122" i="3"/>
  <c r="T122" i="3"/>
  <c r="Q122" i="3"/>
  <c r="P122" i="3"/>
  <c r="O122" i="3"/>
  <c r="W122" i="3" s="1"/>
  <c r="N122" i="3"/>
  <c r="L122" i="3"/>
  <c r="K122" i="3"/>
  <c r="S122" i="3" s="1"/>
  <c r="J122" i="3"/>
  <c r="I122" i="3"/>
  <c r="H122" i="3"/>
  <c r="V121" i="3"/>
  <c r="U121" i="3"/>
  <c r="T121" i="3"/>
  <c r="Q121" i="3"/>
  <c r="P121" i="3"/>
  <c r="O121" i="3"/>
  <c r="W121" i="3" s="1"/>
  <c r="N121" i="3"/>
  <c r="L121" i="3"/>
  <c r="K121" i="3"/>
  <c r="S121" i="3" s="1"/>
  <c r="J121" i="3"/>
  <c r="I121" i="3"/>
  <c r="H121" i="3"/>
  <c r="V120" i="3"/>
  <c r="U120" i="3"/>
  <c r="T120" i="3"/>
  <c r="Q120" i="3"/>
  <c r="P120" i="3"/>
  <c r="O120" i="3"/>
  <c r="W120" i="3" s="1"/>
  <c r="N120" i="3"/>
  <c r="L120" i="3"/>
  <c r="K120" i="3"/>
  <c r="S120" i="3" s="1"/>
  <c r="J120" i="3"/>
  <c r="I120" i="3"/>
  <c r="H120" i="3"/>
  <c r="V119" i="3"/>
  <c r="U119" i="3"/>
  <c r="T119" i="3"/>
  <c r="Q119" i="3"/>
  <c r="P119" i="3"/>
  <c r="O119" i="3"/>
  <c r="W119" i="3" s="1"/>
  <c r="N119" i="3"/>
  <c r="L119" i="3"/>
  <c r="K119" i="3"/>
  <c r="S119" i="3" s="1"/>
  <c r="J119" i="3"/>
  <c r="I119" i="3"/>
  <c r="H119" i="3"/>
  <c r="V118" i="3"/>
  <c r="U118" i="3"/>
  <c r="T118" i="3"/>
  <c r="Q118" i="3"/>
  <c r="P118" i="3"/>
  <c r="O118" i="3"/>
  <c r="W118" i="3" s="1"/>
  <c r="N118" i="3"/>
  <c r="L118" i="3"/>
  <c r="K118" i="3"/>
  <c r="S118" i="3" s="1"/>
  <c r="J118" i="3"/>
  <c r="I118" i="3"/>
  <c r="H118" i="3"/>
  <c r="V117" i="3"/>
  <c r="U117" i="3"/>
  <c r="T117" i="3"/>
  <c r="Q117" i="3"/>
  <c r="P117" i="3"/>
  <c r="O117" i="3"/>
  <c r="W117" i="3" s="1"/>
  <c r="N117" i="3"/>
  <c r="L117" i="3"/>
  <c r="K117" i="3"/>
  <c r="J117" i="3"/>
  <c r="I117" i="3"/>
  <c r="H117" i="3"/>
  <c r="V116" i="3"/>
  <c r="U116" i="3"/>
  <c r="T116" i="3"/>
  <c r="Q116" i="3"/>
  <c r="P116" i="3"/>
  <c r="O116" i="3"/>
  <c r="W116" i="3" s="1"/>
  <c r="N116" i="3"/>
  <c r="L116" i="3"/>
  <c r="K116" i="3"/>
  <c r="S116" i="3" s="1"/>
  <c r="J116" i="3"/>
  <c r="I116" i="3"/>
  <c r="H116" i="3"/>
  <c r="V115" i="3"/>
  <c r="U115" i="3"/>
  <c r="T115" i="3"/>
  <c r="Q115" i="3"/>
  <c r="P115" i="3"/>
  <c r="O115" i="3"/>
  <c r="W115" i="3" s="1"/>
  <c r="N115" i="3"/>
  <c r="L115" i="3"/>
  <c r="K115" i="3"/>
  <c r="S115" i="3" s="1"/>
  <c r="J115" i="3"/>
  <c r="I115" i="3"/>
  <c r="H115" i="3"/>
  <c r="V114" i="3"/>
  <c r="U114" i="3"/>
  <c r="T114" i="3"/>
  <c r="Q114" i="3"/>
  <c r="P114" i="3"/>
  <c r="O114" i="3"/>
  <c r="W114" i="3" s="1"/>
  <c r="N114" i="3"/>
  <c r="L114" i="3"/>
  <c r="K114" i="3"/>
  <c r="S114" i="3" s="1"/>
  <c r="J114" i="3"/>
  <c r="I114" i="3"/>
  <c r="H114" i="3"/>
  <c r="V113" i="3"/>
  <c r="U113" i="3"/>
  <c r="T113" i="3"/>
  <c r="Q113" i="3"/>
  <c r="P113" i="3"/>
  <c r="O113" i="3"/>
  <c r="W113" i="3" s="1"/>
  <c r="N113" i="3"/>
  <c r="L113" i="3"/>
  <c r="K113" i="3"/>
  <c r="S113" i="3" s="1"/>
  <c r="J113" i="3"/>
  <c r="I113" i="3"/>
  <c r="H113" i="3"/>
  <c r="V112" i="3"/>
  <c r="U112" i="3"/>
  <c r="T112" i="3"/>
  <c r="Q112" i="3"/>
  <c r="P112" i="3"/>
  <c r="O112" i="3"/>
  <c r="W112" i="3" s="1"/>
  <c r="N112" i="3"/>
  <c r="L112" i="3"/>
  <c r="K112" i="3"/>
  <c r="S112" i="3" s="1"/>
  <c r="J112" i="3"/>
  <c r="I112" i="3"/>
  <c r="H112" i="3"/>
  <c r="V111" i="3"/>
  <c r="U111" i="3"/>
  <c r="T111" i="3"/>
  <c r="Q111" i="3"/>
  <c r="P111" i="3"/>
  <c r="O111" i="3"/>
  <c r="W111" i="3" s="1"/>
  <c r="N111" i="3"/>
  <c r="L111" i="3"/>
  <c r="K111" i="3"/>
  <c r="S111" i="3" s="1"/>
  <c r="J111" i="3"/>
  <c r="I111" i="3"/>
  <c r="H111" i="3"/>
  <c r="V110" i="3"/>
  <c r="U110" i="3"/>
  <c r="T110" i="3"/>
  <c r="Q110" i="3"/>
  <c r="P110" i="3"/>
  <c r="O110" i="3"/>
  <c r="W110" i="3" s="1"/>
  <c r="N110" i="3"/>
  <c r="L110" i="3"/>
  <c r="K110" i="3"/>
  <c r="S110" i="3" s="1"/>
  <c r="J110" i="3"/>
  <c r="I110" i="3"/>
  <c r="H110" i="3"/>
  <c r="V109" i="3"/>
  <c r="U109" i="3"/>
  <c r="T109" i="3"/>
  <c r="Q109" i="3"/>
  <c r="P109" i="3"/>
  <c r="O109" i="3"/>
  <c r="W109" i="3" s="1"/>
  <c r="N109" i="3"/>
  <c r="L109" i="3"/>
  <c r="K109" i="3"/>
  <c r="J109" i="3"/>
  <c r="I109" i="3"/>
  <c r="H109" i="3"/>
  <c r="V108" i="3"/>
  <c r="U108" i="3"/>
  <c r="T108" i="3"/>
  <c r="Q108" i="3"/>
  <c r="P108" i="3"/>
  <c r="O108" i="3"/>
  <c r="W108" i="3" s="1"/>
  <c r="N108" i="3"/>
  <c r="L108" i="3"/>
  <c r="K108" i="3"/>
  <c r="S108" i="3" s="1"/>
  <c r="J108" i="3"/>
  <c r="I108" i="3"/>
  <c r="H108" i="3"/>
  <c r="V107" i="3"/>
  <c r="U107" i="3"/>
  <c r="T107" i="3"/>
  <c r="Q107" i="3"/>
  <c r="P107" i="3"/>
  <c r="O107" i="3"/>
  <c r="W107" i="3" s="1"/>
  <c r="N107" i="3"/>
  <c r="L107" i="3"/>
  <c r="K107" i="3"/>
  <c r="S107" i="3" s="1"/>
  <c r="J107" i="3"/>
  <c r="I107" i="3"/>
  <c r="H107" i="3"/>
  <c r="V106" i="3"/>
  <c r="U106" i="3"/>
  <c r="T106" i="3"/>
  <c r="Q106" i="3"/>
  <c r="P106" i="3"/>
  <c r="O106" i="3"/>
  <c r="W106" i="3" s="1"/>
  <c r="N106" i="3"/>
  <c r="L106" i="3"/>
  <c r="K106" i="3"/>
  <c r="S106" i="3" s="1"/>
  <c r="J106" i="3"/>
  <c r="I106" i="3"/>
  <c r="H106" i="3"/>
  <c r="V105" i="3"/>
  <c r="U105" i="3"/>
  <c r="T105" i="3"/>
  <c r="Q105" i="3"/>
  <c r="P105" i="3"/>
  <c r="O105" i="3"/>
  <c r="W105" i="3" s="1"/>
  <c r="N105" i="3"/>
  <c r="L105" i="3"/>
  <c r="K105" i="3"/>
  <c r="S105" i="3" s="1"/>
  <c r="J105" i="3"/>
  <c r="I105" i="3"/>
  <c r="H105" i="3"/>
  <c r="V104" i="3"/>
  <c r="U104" i="3"/>
  <c r="T104" i="3"/>
  <c r="Q104" i="3"/>
  <c r="P104" i="3"/>
  <c r="O104" i="3"/>
  <c r="W104" i="3" s="1"/>
  <c r="N104" i="3"/>
  <c r="L104" i="3"/>
  <c r="K104" i="3"/>
  <c r="S104" i="3" s="1"/>
  <c r="J104" i="3"/>
  <c r="I104" i="3"/>
  <c r="H104" i="3"/>
  <c r="V103" i="3"/>
  <c r="U103" i="3"/>
  <c r="T103" i="3"/>
  <c r="Q103" i="3"/>
  <c r="P103" i="3"/>
  <c r="O103" i="3"/>
  <c r="W103" i="3" s="1"/>
  <c r="N103" i="3"/>
  <c r="L103" i="3"/>
  <c r="K103" i="3"/>
  <c r="S103" i="3" s="1"/>
  <c r="J103" i="3"/>
  <c r="I103" i="3"/>
  <c r="H103" i="3"/>
  <c r="V102" i="3"/>
  <c r="U102" i="3"/>
  <c r="T102" i="3"/>
  <c r="Q102" i="3"/>
  <c r="P102" i="3"/>
  <c r="O102" i="3"/>
  <c r="W102" i="3" s="1"/>
  <c r="N102" i="3"/>
  <c r="L102" i="3"/>
  <c r="K102" i="3"/>
  <c r="S102" i="3" s="1"/>
  <c r="J102" i="3"/>
  <c r="I102" i="3"/>
  <c r="H102" i="3"/>
  <c r="V101" i="3"/>
  <c r="U101" i="3"/>
  <c r="T101" i="3"/>
  <c r="Q101" i="3"/>
  <c r="P101" i="3"/>
  <c r="O101" i="3"/>
  <c r="W101" i="3" s="1"/>
  <c r="N101" i="3"/>
  <c r="L101" i="3"/>
  <c r="K101" i="3"/>
  <c r="J101" i="3"/>
  <c r="I101" i="3"/>
  <c r="H101" i="3"/>
  <c r="V100" i="3"/>
  <c r="U100" i="3"/>
  <c r="T100" i="3"/>
  <c r="Q100" i="3"/>
  <c r="P100" i="3"/>
  <c r="O100" i="3"/>
  <c r="W100" i="3" s="1"/>
  <c r="N100" i="3"/>
  <c r="L100" i="3"/>
  <c r="K100" i="3"/>
  <c r="S100" i="3" s="1"/>
  <c r="J100" i="3"/>
  <c r="I100" i="3"/>
  <c r="H100" i="3"/>
  <c r="V99" i="3"/>
  <c r="U99" i="3"/>
  <c r="T99" i="3"/>
  <c r="Q99" i="3"/>
  <c r="P99" i="3"/>
  <c r="O99" i="3"/>
  <c r="W99" i="3" s="1"/>
  <c r="N99" i="3"/>
  <c r="L99" i="3"/>
  <c r="K99" i="3"/>
  <c r="S99" i="3" s="1"/>
  <c r="J99" i="3"/>
  <c r="I99" i="3"/>
  <c r="H99" i="3"/>
  <c r="V98" i="3"/>
  <c r="U98" i="3"/>
  <c r="T98" i="3"/>
  <c r="Q98" i="3"/>
  <c r="P98" i="3"/>
  <c r="O98" i="3"/>
  <c r="W98" i="3" s="1"/>
  <c r="N98" i="3"/>
  <c r="L98" i="3"/>
  <c r="K98" i="3"/>
  <c r="S98" i="3" s="1"/>
  <c r="J98" i="3"/>
  <c r="I98" i="3"/>
  <c r="H98" i="3"/>
  <c r="V97" i="3"/>
  <c r="U97" i="3"/>
  <c r="T97" i="3"/>
  <c r="Q97" i="3"/>
  <c r="P97" i="3"/>
  <c r="O97" i="3"/>
  <c r="W97" i="3" s="1"/>
  <c r="N97" i="3"/>
  <c r="L97" i="3"/>
  <c r="K97" i="3"/>
  <c r="S97" i="3" s="1"/>
  <c r="J97" i="3"/>
  <c r="I97" i="3"/>
  <c r="H97" i="3"/>
  <c r="V96" i="3"/>
  <c r="U96" i="3"/>
  <c r="T96" i="3"/>
  <c r="Q96" i="3"/>
  <c r="P96" i="3"/>
  <c r="O96" i="3"/>
  <c r="W96" i="3" s="1"/>
  <c r="N96" i="3"/>
  <c r="L96" i="3"/>
  <c r="K96" i="3"/>
  <c r="S96" i="3" s="1"/>
  <c r="J96" i="3"/>
  <c r="I96" i="3"/>
  <c r="H96" i="3"/>
  <c r="V95" i="3"/>
  <c r="U95" i="3"/>
  <c r="T95" i="3"/>
  <c r="Q95" i="3"/>
  <c r="P95" i="3"/>
  <c r="O95" i="3"/>
  <c r="W95" i="3" s="1"/>
  <c r="N95" i="3"/>
  <c r="L95" i="3"/>
  <c r="K95" i="3"/>
  <c r="J95" i="3"/>
  <c r="I95" i="3"/>
  <c r="H95" i="3"/>
  <c r="V94" i="3"/>
  <c r="U94" i="3"/>
  <c r="T94" i="3"/>
  <c r="Q94" i="3"/>
  <c r="P94" i="3"/>
  <c r="O94" i="3"/>
  <c r="W94" i="3" s="1"/>
  <c r="N94" i="3"/>
  <c r="L94" i="3"/>
  <c r="K94" i="3"/>
  <c r="S94" i="3" s="1"/>
  <c r="J94" i="3"/>
  <c r="I94" i="3"/>
  <c r="H94" i="3"/>
  <c r="V93" i="3"/>
  <c r="U93" i="3"/>
  <c r="T93" i="3"/>
  <c r="Q93" i="3"/>
  <c r="P93" i="3"/>
  <c r="O93" i="3"/>
  <c r="W93" i="3" s="1"/>
  <c r="N93" i="3"/>
  <c r="L93" i="3"/>
  <c r="K93" i="3"/>
  <c r="J93" i="3"/>
  <c r="I93" i="3"/>
  <c r="H93" i="3"/>
  <c r="V92" i="3"/>
  <c r="U92" i="3"/>
  <c r="T92" i="3"/>
  <c r="Q92" i="3"/>
  <c r="P92" i="3"/>
  <c r="O92" i="3"/>
  <c r="W92" i="3" s="1"/>
  <c r="N92" i="3"/>
  <c r="L92" i="3"/>
  <c r="K92" i="3"/>
  <c r="S92" i="3" s="1"/>
  <c r="J92" i="3"/>
  <c r="I92" i="3"/>
  <c r="H92" i="3"/>
  <c r="V91" i="3"/>
  <c r="U91" i="3"/>
  <c r="T91" i="3"/>
  <c r="Q91" i="3"/>
  <c r="P91" i="3"/>
  <c r="O91" i="3"/>
  <c r="W91" i="3" s="1"/>
  <c r="N91" i="3"/>
  <c r="L91" i="3"/>
  <c r="K91" i="3"/>
  <c r="S91" i="3" s="1"/>
  <c r="J91" i="3"/>
  <c r="I91" i="3"/>
  <c r="H91" i="3"/>
  <c r="V90" i="3"/>
  <c r="U90" i="3"/>
  <c r="T90" i="3"/>
  <c r="Q90" i="3"/>
  <c r="P90" i="3"/>
  <c r="O90" i="3"/>
  <c r="W90" i="3" s="1"/>
  <c r="N90" i="3"/>
  <c r="L90" i="3"/>
  <c r="K90" i="3"/>
  <c r="S90" i="3" s="1"/>
  <c r="J90" i="3"/>
  <c r="I90" i="3"/>
  <c r="H90" i="3"/>
  <c r="V89" i="3"/>
  <c r="U89" i="3"/>
  <c r="T89" i="3"/>
  <c r="Q89" i="3"/>
  <c r="P89" i="3"/>
  <c r="O89" i="3"/>
  <c r="W89" i="3" s="1"/>
  <c r="N89" i="3"/>
  <c r="L89" i="3"/>
  <c r="K89" i="3"/>
  <c r="S89" i="3" s="1"/>
  <c r="J89" i="3"/>
  <c r="I89" i="3"/>
  <c r="H89" i="3"/>
  <c r="V88" i="3"/>
  <c r="U88" i="3"/>
  <c r="T88" i="3"/>
  <c r="Q88" i="3"/>
  <c r="P88" i="3"/>
  <c r="O88" i="3"/>
  <c r="W88" i="3" s="1"/>
  <c r="N88" i="3"/>
  <c r="L88" i="3"/>
  <c r="K88" i="3"/>
  <c r="M88" i="3" s="1"/>
  <c r="J88" i="3"/>
  <c r="I88" i="3"/>
  <c r="H88" i="3"/>
  <c r="V87" i="3"/>
  <c r="U87" i="3"/>
  <c r="T87" i="3"/>
  <c r="Q87" i="3"/>
  <c r="P87" i="3"/>
  <c r="O87" i="3"/>
  <c r="W87" i="3" s="1"/>
  <c r="N87" i="3"/>
  <c r="L87" i="3"/>
  <c r="K87" i="3"/>
  <c r="M87" i="3" s="1"/>
  <c r="J87" i="3"/>
  <c r="I87" i="3"/>
  <c r="H87" i="3"/>
  <c r="V86" i="3"/>
  <c r="U86" i="3"/>
  <c r="T86" i="3"/>
  <c r="Q86" i="3"/>
  <c r="P86" i="3"/>
  <c r="O86" i="3"/>
  <c r="W86" i="3" s="1"/>
  <c r="N86" i="3"/>
  <c r="L86" i="3"/>
  <c r="K86" i="3"/>
  <c r="M86" i="3" s="1"/>
  <c r="J86" i="3"/>
  <c r="I86" i="3"/>
  <c r="H86" i="3"/>
  <c r="V85" i="3"/>
  <c r="U85" i="3"/>
  <c r="T85" i="3"/>
  <c r="Q85" i="3"/>
  <c r="P85" i="3"/>
  <c r="O85" i="3"/>
  <c r="W85" i="3" s="1"/>
  <c r="N85" i="3"/>
  <c r="L85" i="3"/>
  <c r="K85" i="3"/>
  <c r="M85" i="3" s="1"/>
  <c r="J85" i="3"/>
  <c r="I85" i="3"/>
  <c r="H85" i="3"/>
  <c r="V84" i="3"/>
  <c r="U84" i="3"/>
  <c r="T84" i="3"/>
  <c r="Q84" i="3"/>
  <c r="P84" i="3"/>
  <c r="O84" i="3"/>
  <c r="W84" i="3" s="1"/>
  <c r="N84" i="3"/>
  <c r="L84" i="3"/>
  <c r="K84" i="3"/>
  <c r="M84" i="3" s="1"/>
  <c r="J84" i="3"/>
  <c r="I84" i="3"/>
  <c r="H84" i="3"/>
  <c r="V83" i="3"/>
  <c r="U83" i="3"/>
  <c r="T83" i="3"/>
  <c r="Q83" i="3"/>
  <c r="P83" i="3"/>
  <c r="O83" i="3"/>
  <c r="W83" i="3" s="1"/>
  <c r="N83" i="3"/>
  <c r="L83" i="3"/>
  <c r="K83" i="3"/>
  <c r="M83" i="3" s="1"/>
  <c r="J83" i="3"/>
  <c r="I83" i="3"/>
  <c r="H83" i="3"/>
  <c r="V82" i="3"/>
  <c r="U82" i="3"/>
  <c r="T82" i="3"/>
  <c r="Q82" i="3"/>
  <c r="P82" i="3"/>
  <c r="O82" i="3"/>
  <c r="W82" i="3" s="1"/>
  <c r="N82" i="3"/>
  <c r="L82" i="3"/>
  <c r="K82" i="3"/>
  <c r="M82" i="3" s="1"/>
  <c r="J82" i="3"/>
  <c r="I82" i="3"/>
  <c r="H82" i="3"/>
  <c r="V81" i="3"/>
  <c r="U81" i="3"/>
  <c r="T81" i="3"/>
  <c r="Q81" i="3"/>
  <c r="P81" i="3"/>
  <c r="O81" i="3"/>
  <c r="W81" i="3" s="1"/>
  <c r="N81" i="3"/>
  <c r="L81" i="3"/>
  <c r="K81" i="3"/>
  <c r="J81" i="3"/>
  <c r="I81" i="3"/>
  <c r="H81" i="3"/>
  <c r="V80" i="3"/>
  <c r="U80" i="3"/>
  <c r="T80" i="3"/>
  <c r="Q80" i="3"/>
  <c r="P80" i="3"/>
  <c r="O80" i="3"/>
  <c r="W80" i="3" s="1"/>
  <c r="N80" i="3"/>
  <c r="L80" i="3"/>
  <c r="K80" i="3"/>
  <c r="M80" i="3" s="1"/>
  <c r="J80" i="3"/>
  <c r="I80" i="3"/>
  <c r="H80" i="3"/>
  <c r="V79" i="3"/>
  <c r="U79" i="3"/>
  <c r="T79" i="3"/>
  <c r="Q79" i="3"/>
  <c r="P79" i="3"/>
  <c r="O79" i="3"/>
  <c r="W79" i="3" s="1"/>
  <c r="N79" i="3"/>
  <c r="L79" i="3"/>
  <c r="K79" i="3"/>
  <c r="M79" i="3" s="1"/>
  <c r="J79" i="3"/>
  <c r="I79" i="3"/>
  <c r="H79" i="3"/>
  <c r="V78" i="3"/>
  <c r="U78" i="3"/>
  <c r="T78" i="3"/>
  <c r="Q78" i="3"/>
  <c r="P78" i="3"/>
  <c r="O78" i="3"/>
  <c r="W78" i="3" s="1"/>
  <c r="N78" i="3"/>
  <c r="L78" i="3"/>
  <c r="K78" i="3"/>
  <c r="M78" i="3" s="1"/>
  <c r="J78" i="3"/>
  <c r="I78" i="3"/>
  <c r="H78" i="3"/>
  <c r="V77" i="3"/>
  <c r="U77" i="3"/>
  <c r="T77" i="3"/>
  <c r="Q77" i="3"/>
  <c r="P77" i="3"/>
  <c r="O77" i="3"/>
  <c r="W77" i="3" s="1"/>
  <c r="N77" i="3"/>
  <c r="L77" i="3"/>
  <c r="K77" i="3"/>
  <c r="M77" i="3" s="1"/>
  <c r="J77" i="3"/>
  <c r="I77" i="3"/>
  <c r="H77" i="3"/>
  <c r="V76" i="3"/>
  <c r="U76" i="3"/>
  <c r="T76" i="3"/>
  <c r="Q76" i="3"/>
  <c r="P76" i="3"/>
  <c r="O76" i="3"/>
  <c r="W76" i="3" s="1"/>
  <c r="N76" i="3"/>
  <c r="L76" i="3"/>
  <c r="K76" i="3"/>
  <c r="J76" i="3"/>
  <c r="I76" i="3"/>
  <c r="H76" i="3"/>
  <c r="V75" i="3"/>
  <c r="U75" i="3"/>
  <c r="T75" i="3"/>
  <c r="Q75" i="3"/>
  <c r="P75" i="3"/>
  <c r="O75" i="3"/>
  <c r="W75" i="3" s="1"/>
  <c r="N75" i="3"/>
  <c r="L75" i="3"/>
  <c r="K75" i="3"/>
  <c r="M75" i="3" s="1"/>
  <c r="J75" i="3"/>
  <c r="I75" i="3"/>
  <c r="H75" i="3"/>
  <c r="V74" i="3"/>
  <c r="U74" i="3"/>
  <c r="T74" i="3"/>
  <c r="Q74" i="3"/>
  <c r="P74" i="3"/>
  <c r="O74" i="3"/>
  <c r="W74" i="3" s="1"/>
  <c r="N74" i="3"/>
  <c r="L74" i="3"/>
  <c r="K74" i="3"/>
  <c r="M74" i="3" s="1"/>
  <c r="J74" i="3"/>
  <c r="I74" i="3"/>
  <c r="H74" i="3"/>
  <c r="V73" i="3"/>
  <c r="U73" i="3"/>
  <c r="T73" i="3"/>
  <c r="Q73" i="3"/>
  <c r="P73" i="3"/>
  <c r="O73" i="3"/>
  <c r="W73" i="3" s="1"/>
  <c r="N73" i="3"/>
  <c r="L73" i="3"/>
  <c r="K73" i="3"/>
  <c r="M73" i="3" s="1"/>
  <c r="J73" i="3"/>
  <c r="I73" i="3"/>
  <c r="H73" i="3"/>
  <c r="V72" i="3"/>
  <c r="U72" i="3"/>
  <c r="T72" i="3"/>
  <c r="Q72" i="3"/>
  <c r="P72" i="3"/>
  <c r="O72" i="3"/>
  <c r="W72" i="3" s="1"/>
  <c r="N72" i="3"/>
  <c r="L72" i="3"/>
  <c r="K72" i="3"/>
  <c r="M72" i="3" s="1"/>
  <c r="J72" i="3"/>
  <c r="I72" i="3"/>
  <c r="H72" i="3"/>
  <c r="V71" i="3"/>
  <c r="U71" i="3"/>
  <c r="T71" i="3"/>
  <c r="Q71" i="3"/>
  <c r="P71" i="3"/>
  <c r="O71" i="3"/>
  <c r="W71" i="3" s="1"/>
  <c r="N71" i="3"/>
  <c r="L71" i="3"/>
  <c r="K71" i="3"/>
  <c r="M71" i="3" s="1"/>
  <c r="J71" i="3"/>
  <c r="I71" i="3"/>
  <c r="H71" i="3"/>
  <c r="V70" i="3"/>
  <c r="U70" i="3"/>
  <c r="T70" i="3"/>
  <c r="Q70" i="3"/>
  <c r="P70" i="3"/>
  <c r="O70" i="3"/>
  <c r="W70" i="3" s="1"/>
  <c r="N70" i="3"/>
  <c r="L70" i="3"/>
  <c r="K70" i="3"/>
  <c r="M70" i="3" s="1"/>
  <c r="J70" i="3"/>
  <c r="I70" i="3"/>
  <c r="H70" i="3"/>
  <c r="V69" i="3"/>
  <c r="U69" i="3"/>
  <c r="T69" i="3"/>
  <c r="Q69" i="3"/>
  <c r="P69" i="3"/>
  <c r="O69" i="3"/>
  <c r="W69" i="3" s="1"/>
  <c r="N69" i="3"/>
  <c r="L69" i="3"/>
  <c r="K69" i="3"/>
  <c r="M69" i="3" s="1"/>
  <c r="J69" i="3"/>
  <c r="I69" i="3"/>
  <c r="H69" i="3"/>
  <c r="V68" i="3"/>
  <c r="U68" i="3"/>
  <c r="T68" i="3"/>
  <c r="Q68" i="3"/>
  <c r="P68" i="3"/>
  <c r="O68" i="3"/>
  <c r="W68" i="3" s="1"/>
  <c r="N68" i="3"/>
  <c r="L68" i="3"/>
  <c r="K68" i="3"/>
  <c r="M68" i="3" s="1"/>
  <c r="J68" i="3"/>
  <c r="I68" i="3"/>
  <c r="H68" i="3"/>
  <c r="V67" i="3"/>
  <c r="U67" i="3"/>
  <c r="T67" i="3"/>
  <c r="Q67" i="3"/>
  <c r="P67" i="3"/>
  <c r="O67" i="3"/>
  <c r="W67" i="3" s="1"/>
  <c r="N67" i="3"/>
  <c r="L67" i="3"/>
  <c r="K67" i="3"/>
  <c r="M67" i="3" s="1"/>
  <c r="J67" i="3"/>
  <c r="I67" i="3"/>
  <c r="H67" i="3"/>
  <c r="V66" i="3"/>
  <c r="U66" i="3"/>
  <c r="T66" i="3"/>
  <c r="Q66" i="3"/>
  <c r="P66" i="3"/>
  <c r="O66" i="3"/>
  <c r="W66" i="3" s="1"/>
  <c r="N66" i="3"/>
  <c r="L66" i="3"/>
  <c r="K66" i="3"/>
  <c r="M66" i="3" s="1"/>
  <c r="J66" i="3"/>
  <c r="I66" i="3"/>
  <c r="H66" i="3"/>
  <c r="V65" i="3"/>
  <c r="U65" i="3"/>
  <c r="T65" i="3"/>
  <c r="Q65" i="3"/>
  <c r="P65" i="3"/>
  <c r="O65" i="3"/>
  <c r="W65" i="3" s="1"/>
  <c r="N65" i="3"/>
  <c r="L65" i="3"/>
  <c r="K65" i="3"/>
  <c r="M65" i="3" s="1"/>
  <c r="J65" i="3"/>
  <c r="I65" i="3"/>
  <c r="H65" i="3"/>
  <c r="V64" i="3"/>
  <c r="U64" i="3"/>
  <c r="T64" i="3"/>
  <c r="Q64" i="3"/>
  <c r="P64" i="3"/>
  <c r="O64" i="3"/>
  <c r="W64" i="3" s="1"/>
  <c r="N64" i="3"/>
  <c r="L64" i="3"/>
  <c r="K64" i="3"/>
  <c r="M64" i="3" s="1"/>
  <c r="J64" i="3"/>
  <c r="I64" i="3"/>
  <c r="H64" i="3"/>
  <c r="V63" i="3"/>
  <c r="U63" i="3"/>
  <c r="T63" i="3"/>
  <c r="Q63" i="3"/>
  <c r="P63" i="3"/>
  <c r="O63" i="3"/>
  <c r="W63" i="3" s="1"/>
  <c r="N63" i="3"/>
  <c r="L63" i="3"/>
  <c r="K63" i="3"/>
  <c r="M63" i="3" s="1"/>
  <c r="J63" i="3"/>
  <c r="I63" i="3"/>
  <c r="H63" i="3"/>
  <c r="V62" i="3"/>
  <c r="U62" i="3"/>
  <c r="T62" i="3"/>
  <c r="Q62" i="3"/>
  <c r="P62" i="3"/>
  <c r="O62" i="3"/>
  <c r="W62" i="3" s="1"/>
  <c r="N62" i="3"/>
  <c r="L62" i="3"/>
  <c r="K62" i="3"/>
  <c r="M62" i="3" s="1"/>
  <c r="J62" i="3"/>
  <c r="I62" i="3"/>
  <c r="H62" i="3"/>
  <c r="V61" i="3"/>
  <c r="U61" i="3"/>
  <c r="T61" i="3"/>
  <c r="Q61" i="3"/>
  <c r="P61" i="3"/>
  <c r="O61" i="3"/>
  <c r="W61" i="3" s="1"/>
  <c r="N61" i="3"/>
  <c r="L61" i="3"/>
  <c r="K61" i="3"/>
  <c r="J61" i="3"/>
  <c r="I61" i="3"/>
  <c r="H61" i="3"/>
  <c r="V60" i="3"/>
  <c r="U60" i="3"/>
  <c r="T60" i="3"/>
  <c r="Q60" i="3"/>
  <c r="P60" i="3"/>
  <c r="O60" i="3"/>
  <c r="W60" i="3" s="1"/>
  <c r="N60" i="3"/>
  <c r="L60" i="3"/>
  <c r="K60" i="3"/>
  <c r="M60" i="3" s="1"/>
  <c r="J60" i="3"/>
  <c r="I60" i="3"/>
  <c r="H60" i="3"/>
  <c r="V59" i="3"/>
  <c r="U59" i="3"/>
  <c r="T59" i="3"/>
  <c r="Q59" i="3"/>
  <c r="P59" i="3"/>
  <c r="O59" i="3"/>
  <c r="W59" i="3" s="1"/>
  <c r="N59" i="3"/>
  <c r="L59" i="3"/>
  <c r="K59" i="3"/>
  <c r="M59" i="3" s="1"/>
  <c r="J59" i="3"/>
  <c r="I59" i="3"/>
  <c r="H59" i="3"/>
  <c r="V58" i="3"/>
  <c r="U58" i="3"/>
  <c r="T58" i="3"/>
  <c r="Q58" i="3"/>
  <c r="P58" i="3"/>
  <c r="O58" i="3"/>
  <c r="W58" i="3" s="1"/>
  <c r="N58" i="3"/>
  <c r="L58" i="3"/>
  <c r="K58" i="3"/>
  <c r="M58" i="3" s="1"/>
  <c r="J58" i="3"/>
  <c r="I58" i="3"/>
  <c r="H58" i="3"/>
  <c r="V57" i="3"/>
  <c r="U57" i="3"/>
  <c r="T57" i="3"/>
  <c r="Q57" i="3"/>
  <c r="P57" i="3"/>
  <c r="O57" i="3"/>
  <c r="W57" i="3" s="1"/>
  <c r="N57" i="3"/>
  <c r="L57" i="3"/>
  <c r="K57" i="3"/>
  <c r="M57" i="3" s="1"/>
  <c r="J57" i="3"/>
  <c r="I57" i="3"/>
  <c r="H57" i="3"/>
  <c r="V56" i="3"/>
  <c r="U56" i="3"/>
  <c r="T56" i="3"/>
  <c r="Q56" i="3"/>
  <c r="P56" i="3"/>
  <c r="O56" i="3"/>
  <c r="W56" i="3" s="1"/>
  <c r="N56" i="3"/>
  <c r="L56" i="3"/>
  <c r="K56" i="3"/>
  <c r="M56" i="3" s="1"/>
  <c r="J56" i="3"/>
  <c r="I56" i="3"/>
  <c r="H56" i="3"/>
  <c r="V55" i="3"/>
  <c r="U55" i="3"/>
  <c r="T55" i="3"/>
  <c r="Q55" i="3"/>
  <c r="P55" i="3"/>
  <c r="O55" i="3"/>
  <c r="W55" i="3" s="1"/>
  <c r="N55" i="3"/>
  <c r="L55" i="3"/>
  <c r="K55" i="3"/>
  <c r="M55" i="3" s="1"/>
  <c r="J55" i="3"/>
  <c r="I55" i="3"/>
  <c r="H55" i="3"/>
  <c r="V54" i="3"/>
  <c r="U54" i="3"/>
  <c r="T54" i="3"/>
  <c r="Q54" i="3"/>
  <c r="P54" i="3"/>
  <c r="O54" i="3"/>
  <c r="W54" i="3" s="1"/>
  <c r="N54" i="3"/>
  <c r="L54" i="3"/>
  <c r="K54" i="3"/>
  <c r="M54" i="3" s="1"/>
  <c r="J54" i="3"/>
  <c r="I54" i="3"/>
  <c r="H54" i="3"/>
  <c r="V53" i="3"/>
  <c r="U53" i="3"/>
  <c r="T53" i="3"/>
  <c r="Q53" i="3"/>
  <c r="P53" i="3"/>
  <c r="O53" i="3"/>
  <c r="W53" i="3" s="1"/>
  <c r="N53" i="3"/>
  <c r="L53" i="3"/>
  <c r="K53" i="3"/>
  <c r="M53" i="3" s="1"/>
  <c r="J53" i="3"/>
  <c r="I53" i="3"/>
  <c r="H53" i="3"/>
  <c r="V52" i="3"/>
  <c r="U52" i="3"/>
  <c r="T52" i="3"/>
  <c r="Q52" i="3"/>
  <c r="P52" i="3"/>
  <c r="O52" i="3"/>
  <c r="W52" i="3" s="1"/>
  <c r="N52" i="3"/>
  <c r="L52" i="3"/>
  <c r="K52" i="3"/>
  <c r="M52" i="3" s="1"/>
  <c r="J52" i="3"/>
  <c r="I52" i="3"/>
  <c r="H52" i="3"/>
  <c r="V51" i="3"/>
  <c r="U51" i="3"/>
  <c r="T51" i="3"/>
  <c r="Q51" i="3"/>
  <c r="P51" i="3"/>
  <c r="O51" i="3"/>
  <c r="W51" i="3" s="1"/>
  <c r="N51" i="3"/>
  <c r="L51" i="3"/>
  <c r="K51" i="3"/>
  <c r="M51" i="3" s="1"/>
  <c r="J51" i="3"/>
  <c r="I51" i="3"/>
  <c r="H51" i="3"/>
  <c r="V50" i="3"/>
  <c r="U50" i="3"/>
  <c r="T50" i="3"/>
  <c r="Q50" i="3"/>
  <c r="P50" i="3"/>
  <c r="O50" i="3"/>
  <c r="W50" i="3" s="1"/>
  <c r="N50" i="3"/>
  <c r="L50" i="3"/>
  <c r="K50" i="3"/>
  <c r="M50" i="3" s="1"/>
  <c r="J50" i="3"/>
  <c r="I50" i="3"/>
  <c r="H50" i="3"/>
  <c r="V49" i="3"/>
  <c r="U49" i="3"/>
  <c r="T49" i="3"/>
  <c r="Q49" i="3"/>
  <c r="P49" i="3"/>
  <c r="O49" i="3"/>
  <c r="W49" i="3" s="1"/>
  <c r="N49" i="3"/>
  <c r="L49" i="3"/>
  <c r="K49" i="3"/>
  <c r="M49" i="3" s="1"/>
  <c r="J49" i="3"/>
  <c r="I49" i="3"/>
  <c r="H49" i="3"/>
  <c r="V48" i="3"/>
  <c r="U48" i="3"/>
  <c r="T48" i="3"/>
  <c r="Q48" i="3"/>
  <c r="P48" i="3"/>
  <c r="O48" i="3"/>
  <c r="W48" i="3" s="1"/>
  <c r="N48" i="3"/>
  <c r="L48" i="3"/>
  <c r="K48" i="3"/>
  <c r="J48" i="3"/>
  <c r="I48" i="3"/>
  <c r="H48" i="3"/>
  <c r="V47" i="3"/>
  <c r="U47" i="3"/>
  <c r="T47" i="3"/>
  <c r="Q47" i="3"/>
  <c r="P47" i="3"/>
  <c r="O47" i="3"/>
  <c r="W47" i="3" s="1"/>
  <c r="N47" i="3"/>
  <c r="L47" i="3"/>
  <c r="K47" i="3"/>
  <c r="M47" i="3" s="1"/>
  <c r="J47" i="3"/>
  <c r="I47" i="3"/>
  <c r="H47" i="3"/>
  <c r="V46" i="3"/>
  <c r="U46" i="3"/>
  <c r="T46" i="3"/>
  <c r="Q46" i="3"/>
  <c r="P46" i="3"/>
  <c r="O46" i="3"/>
  <c r="W46" i="3" s="1"/>
  <c r="N46" i="3"/>
  <c r="L46" i="3"/>
  <c r="K46" i="3"/>
  <c r="S46" i="3" s="1"/>
  <c r="J46" i="3"/>
  <c r="I46" i="3"/>
  <c r="H46" i="3"/>
  <c r="V45" i="3"/>
  <c r="U45" i="3"/>
  <c r="T45" i="3"/>
  <c r="Q45" i="3"/>
  <c r="P45" i="3"/>
  <c r="O45" i="3"/>
  <c r="W45" i="3" s="1"/>
  <c r="N45" i="3"/>
  <c r="L45" i="3"/>
  <c r="K45" i="3"/>
  <c r="S45" i="3" s="1"/>
  <c r="J45" i="3"/>
  <c r="I45" i="3"/>
  <c r="H45" i="3"/>
  <c r="V44" i="3"/>
  <c r="U44" i="3"/>
  <c r="T44" i="3"/>
  <c r="Q44" i="3"/>
  <c r="P44" i="3"/>
  <c r="O44" i="3"/>
  <c r="W44" i="3" s="1"/>
  <c r="N44" i="3"/>
  <c r="L44" i="3"/>
  <c r="K44" i="3"/>
  <c r="S44" i="3" s="1"/>
  <c r="J44" i="3"/>
  <c r="I44" i="3"/>
  <c r="H44" i="3"/>
  <c r="V43" i="3"/>
  <c r="U43" i="3"/>
  <c r="T43" i="3"/>
  <c r="Q43" i="3"/>
  <c r="P43" i="3"/>
  <c r="O43" i="3"/>
  <c r="W43" i="3" s="1"/>
  <c r="N43" i="3"/>
  <c r="L43" i="3"/>
  <c r="K43" i="3"/>
  <c r="R43" i="3" s="1"/>
  <c r="J43" i="3"/>
  <c r="I43" i="3"/>
  <c r="H43" i="3"/>
  <c r="V42" i="3"/>
  <c r="U42" i="3"/>
  <c r="T42" i="3"/>
  <c r="Q42" i="3"/>
  <c r="P42" i="3"/>
  <c r="O42" i="3"/>
  <c r="W42" i="3" s="1"/>
  <c r="N42" i="3"/>
  <c r="L42" i="3"/>
  <c r="K42" i="3"/>
  <c r="M42" i="3" s="1"/>
  <c r="J42" i="3"/>
  <c r="I42" i="3"/>
  <c r="H42" i="3"/>
  <c r="V41" i="3"/>
  <c r="U41" i="3"/>
  <c r="T41" i="3"/>
  <c r="Q41" i="3"/>
  <c r="P41" i="3"/>
  <c r="O41" i="3"/>
  <c r="W41" i="3" s="1"/>
  <c r="N41" i="3"/>
  <c r="L41" i="3"/>
  <c r="K41" i="3"/>
  <c r="S41" i="3" s="1"/>
  <c r="J41" i="3"/>
  <c r="I41" i="3"/>
  <c r="H41" i="3"/>
  <c r="V40" i="3"/>
  <c r="U40" i="3"/>
  <c r="T40" i="3"/>
  <c r="Q40" i="3"/>
  <c r="P40" i="3"/>
  <c r="O40" i="3"/>
  <c r="W40" i="3" s="1"/>
  <c r="N40" i="3"/>
  <c r="L40" i="3"/>
  <c r="K40" i="3"/>
  <c r="S40" i="3" s="1"/>
  <c r="J40" i="3"/>
  <c r="I40" i="3"/>
  <c r="H40" i="3"/>
  <c r="V39" i="3"/>
  <c r="U39" i="3"/>
  <c r="T39" i="3"/>
  <c r="Q39" i="3"/>
  <c r="P39" i="3"/>
  <c r="O39" i="3"/>
  <c r="W39" i="3" s="1"/>
  <c r="N39" i="3"/>
  <c r="L39" i="3"/>
  <c r="K39" i="3"/>
  <c r="M39" i="3" s="1"/>
  <c r="J39" i="3"/>
  <c r="I39" i="3"/>
  <c r="H39" i="3"/>
  <c r="V38" i="3"/>
  <c r="U38" i="3"/>
  <c r="T38" i="3"/>
  <c r="Q38" i="3"/>
  <c r="P38" i="3"/>
  <c r="O38" i="3"/>
  <c r="W38" i="3" s="1"/>
  <c r="N38" i="3"/>
  <c r="L38" i="3"/>
  <c r="K38" i="3"/>
  <c r="S38" i="3" s="1"/>
  <c r="J38" i="3"/>
  <c r="I38" i="3"/>
  <c r="H38" i="3"/>
  <c r="V37" i="3"/>
  <c r="U37" i="3"/>
  <c r="T37" i="3"/>
  <c r="Q37" i="3"/>
  <c r="P37" i="3"/>
  <c r="O37" i="3"/>
  <c r="W37" i="3" s="1"/>
  <c r="N37" i="3"/>
  <c r="L37" i="3"/>
  <c r="K37" i="3"/>
  <c r="J37" i="3"/>
  <c r="I37" i="3"/>
  <c r="H37" i="3"/>
  <c r="V36" i="3"/>
  <c r="U36" i="3"/>
  <c r="T36" i="3"/>
  <c r="Q36" i="3"/>
  <c r="P36" i="3"/>
  <c r="O36" i="3"/>
  <c r="W36" i="3" s="1"/>
  <c r="N36" i="3"/>
  <c r="L36" i="3"/>
  <c r="K36" i="3"/>
  <c r="S36" i="3" s="1"/>
  <c r="J36" i="3"/>
  <c r="I36" i="3"/>
  <c r="H36" i="3"/>
  <c r="V35" i="3"/>
  <c r="U35" i="3"/>
  <c r="T35" i="3"/>
  <c r="Q35" i="3"/>
  <c r="P35" i="3"/>
  <c r="O35" i="3"/>
  <c r="W35" i="3" s="1"/>
  <c r="N35" i="3"/>
  <c r="L35" i="3"/>
  <c r="K35" i="3"/>
  <c r="R35" i="3" s="1"/>
  <c r="J35" i="3"/>
  <c r="I35" i="3"/>
  <c r="H35" i="3"/>
  <c r="V34" i="3"/>
  <c r="U34" i="3"/>
  <c r="T34" i="3"/>
  <c r="Q34" i="3"/>
  <c r="P34" i="3"/>
  <c r="O34" i="3"/>
  <c r="W34" i="3" s="1"/>
  <c r="N34" i="3"/>
  <c r="L34" i="3"/>
  <c r="K34" i="3"/>
  <c r="M34" i="3" s="1"/>
  <c r="J34" i="3"/>
  <c r="I34" i="3"/>
  <c r="H34" i="3"/>
  <c r="V33" i="3"/>
  <c r="U33" i="3"/>
  <c r="T33" i="3"/>
  <c r="Q33" i="3"/>
  <c r="P33" i="3"/>
  <c r="L33" i="3"/>
  <c r="J33" i="3"/>
  <c r="K33" i="3" s="1"/>
  <c r="I33" i="3"/>
  <c r="H33" i="3"/>
  <c r="V32" i="3"/>
  <c r="U32" i="3"/>
  <c r="T32" i="3"/>
  <c r="P32" i="3"/>
  <c r="L32" i="3"/>
  <c r="J32" i="3"/>
  <c r="H32" i="3"/>
  <c r="I32" i="3" s="1"/>
  <c r="V30" i="3"/>
  <c r="U30" i="3"/>
  <c r="T30" i="3"/>
  <c r="P30" i="3"/>
  <c r="L30" i="3"/>
  <c r="J30" i="3"/>
  <c r="H30" i="3"/>
  <c r="I30" i="3" s="1"/>
  <c r="V29" i="3"/>
  <c r="U29" i="3"/>
  <c r="T29" i="3"/>
  <c r="P29" i="3"/>
  <c r="J29" i="3"/>
  <c r="H29" i="3"/>
  <c r="I29" i="3" s="1"/>
  <c r="V28" i="3"/>
  <c r="U28" i="3"/>
  <c r="T28" i="3"/>
  <c r="P28" i="3"/>
  <c r="J28" i="3"/>
  <c r="H28" i="3"/>
  <c r="I28" i="3" s="1"/>
  <c r="V27" i="3"/>
  <c r="U27" i="3"/>
  <c r="T27" i="3"/>
  <c r="P27" i="3"/>
  <c r="J27" i="3"/>
  <c r="H27" i="3"/>
  <c r="I27" i="3" s="1"/>
  <c r="V26" i="3"/>
  <c r="U26" i="3"/>
  <c r="T26" i="3"/>
  <c r="P26" i="3"/>
  <c r="L26" i="3"/>
  <c r="O26" i="3" s="1"/>
  <c r="R26" i="3"/>
  <c r="J26" i="3"/>
  <c r="I26" i="3"/>
  <c r="U25" i="3"/>
  <c r="T25" i="3"/>
  <c r="P25" i="3"/>
  <c r="L25" i="3"/>
  <c r="M25" i="3" s="1"/>
  <c r="J25" i="3"/>
  <c r="I25" i="3"/>
  <c r="V24" i="3"/>
  <c r="U24" i="3"/>
  <c r="T24" i="3"/>
  <c r="P24" i="3"/>
  <c r="O24" i="3"/>
  <c r="M24" i="3"/>
  <c r="J24" i="3"/>
  <c r="I24" i="3"/>
  <c r="V23" i="3"/>
  <c r="U23" i="3"/>
  <c r="T23" i="3"/>
  <c r="S23" i="3"/>
  <c r="P23" i="3"/>
  <c r="L23" i="3"/>
  <c r="O23" i="3" s="1"/>
  <c r="J23" i="3"/>
  <c r="I23" i="3"/>
  <c r="V22" i="3"/>
  <c r="U22" i="3"/>
  <c r="T22" i="3"/>
  <c r="P22" i="3"/>
  <c r="L22" i="3"/>
  <c r="M22" i="3" s="1"/>
  <c r="J22" i="3"/>
  <c r="I22" i="3"/>
  <c r="V20" i="3"/>
  <c r="U20" i="3"/>
  <c r="T20" i="3"/>
  <c r="Q20" i="3"/>
  <c r="S20" i="3" s="1"/>
  <c r="P20" i="3"/>
  <c r="O20" i="3"/>
  <c r="J20" i="3"/>
  <c r="I20" i="3"/>
  <c r="V19" i="3"/>
  <c r="U19" i="3"/>
  <c r="T19" i="3"/>
  <c r="Q19" i="3"/>
  <c r="P19" i="3"/>
  <c r="O19" i="3"/>
  <c r="H19" i="3"/>
  <c r="V18" i="3"/>
  <c r="U18" i="3"/>
  <c r="T18" i="3"/>
  <c r="Q18" i="3"/>
  <c r="P18" i="3"/>
  <c r="O18" i="3"/>
  <c r="H18" i="3"/>
  <c r="V17" i="3"/>
  <c r="U17" i="3"/>
  <c r="T17" i="3"/>
  <c r="Q17" i="3"/>
  <c r="P17" i="3"/>
  <c r="J17" i="3"/>
  <c r="K17" i="3" s="1"/>
  <c r="H17" i="3"/>
  <c r="V9" i="3"/>
  <c r="U9" i="3"/>
  <c r="T9" i="3"/>
  <c r="Q9" i="3"/>
  <c r="P9" i="3"/>
  <c r="J9" i="3"/>
  <c r="H9" i="3"/>
  <c r="I9" i="3" s="1"/>
  <c r="V16" i="3"/>
  <c r="U16" i="3"/>
  <c r="T16" i="3"/>
  <c r="Q16" i="3"/>
  <c r="P16" i="3"/>
  <c r="O16" i="3"/>
  <c r="J16" i="3"/>
  <c r="H16" i="3"/>
  <c r="V15" i="3"/>
  <c r="U15" i="3"/>
  <c r="T15" i="3"/>
  <c r="Q15" i="3"/>
  <c r="P15" i="3"/>
  <c r="J15" i="3"/>
  <c r="H15" i="3"/>
  <c r="I15" i="3" s="1"/>
  <c r="V12" i="3"/>
  <c r="U12" i="3"/>
  <c r="T12" i="3"/>
  <c r="Q12" i="3"/>
  <c r="P12" i="3"/>
  <c r="J12" i="3"/>
  <c r="H12" i="3"/>
  <c r="I12" i="3" s="1"/>
  <c r="V10" i="3"/>
  <c r="U10" i="3"/>
  <c r="T10" i="3"/>
  <c r="Q10" i="3"/>
  <c r="P10" i="3"/>
  <c r="J10" i="3"/>
  <c r="H10" i="3"/>
  <c r="I10" i="3" s="1"/>
  <c r="Q8" i="3"/>
  <c r="P8" i="3"/>
  <c r="J8" i="3"/>
  <c r="H8" i="3"/>
  <c r="I8" i="3" s="1"/>
  <c r="V7" i="3"/>
  <c r="Q7" i="3"/>
  <c r="P7" i="3"/>
  <c r="J7" i="3"/>
  <c r="H7" i="3"/>
  <c r="I7" i="3" s="1"/>
  <c r="Q6" i="3"/>
  <c r="P6" i="3"/>
  <c r="J6" i="3"/>
  <c r="H6" i="3"/>
  <c r="I6" i="3" s="1"/>
  <c r="Q5" i="3"/>
  <c r="P5" i="3"/>
  <c r="J5" i="3"/>
  <c r="H5" i="3"/>
  <c r="I5" i="3" s="1"/>
  <c r="Q4" i="3"/>
  <c r="P4" i="3"/>
  <c r="J4" i="3"/>
  <c r="H4" i="3"/>
  <c r="I4" i="3" s="1"/>
  <c r="Q3" i="3"/>
  <c r="P3" i="3"/>
  <c r="H3" i="3"/>
  <c r="I3" i="3" s="1"/>
  <c r="B3" i="2"/>
  <c r="V11" i="3" s="1"/>
  <c r="W11" i="3" s="1"/>
  <c r="W24" i="3" l="1"/>
  <c r="W26" i="3"/>
  <c r="S16" i="3"/>
  <c r="W19" i="3"/>
  <c r="W20" i="3"/>
  <c r="L28" i="3"/>
  <c r="L29" i="3"/>
  <c r="W18" i="3"/>
  <c r="W23" i="3"/>
  <c r="K29" i="3"/>
  <c r="R29" i="3" s="1"/>
  <c r="K28" i="3"/>
  <c r="S28" i="3" s="1"/>
  <c r="K30" i="3"/>
  <c r="M30" i="3" s="1"/>
  <c r="N30" i="3" s="1"/>
  <c r="K32" i="3"/>
  <c r="O32" i="3" s="1"/>
  <c r="W32" i="3" s="1"/>
  <c r="K27" i="3"/>
  <c r="O27" i="3" s="1"/>
  <c r="W27" i="3" s="1"/>
  <c r="O22" i="3"/>
  <c r="W22" i="3" s="1"/>
  <c r="M33" i="3"/>
  <c r="N33" i="3" s="1"/>
  <c r="O33" i="3"/>
  <c r="W33" i="3" s="1"/>
  <c r="O25" i="3"/>
  <c r="S19" i="3"/>
  <c r="W16" i="3"/>
  <c r="V25" i="3"/>
  <c r="S18" i="3"/>
  <c r="K9" i="3"/>
  <c r="S9" i="3" s="1"/>
  <c r="S17" i="3"/>
  <c r="O17" i="3"/>
  <c r="W17" i="3" s="1"/>
  <c r="K8" i="4"/>
  <c r="L8" i="3" s="1"/>
  <c r="B3" i="6"/>
  <c r="A18" i="6" s="1"/>
  <c r="V13" i="3"/>
  <c r="W13" i="3" s="1"/>
  <c r="K12" i="3"/>
  <c r="K15" i="3"/>
  <c r="O15" i="3" s="1"/>
  <c r="W15" i="3" s="1"/>
  <c r="K10" i="3"/>
  <c r="O10" i="3" s="1"/>
  <c r="W10" i="3" s="1"/>
  <c r="P8" i="4"/>
  <c r="U8" i="3" s="1"/>
  <c r="T8" i="3"/>
  <c r="T7" i="3"/>
  <c r="K8" i="3"/>
  <c r="R8" i="3" s="1"/>
  <c r="V8" i="3"/>
  <c r="K7" i="3"/>
  <c r="K6" i="3"/>
  <c r="S6" i="3" s="1"/>
  <c r="V6" i="3"/>
  <c r="P3" i="4"/>
  <c r="K5" i="4"/>
  <c r="L5" i="3" s="1"/>
  <c r="R384" i="5"/>
  <c r="N39" i="5"/>
  <c r="N53" i="5"/>
  <c r="N85" i="5"/>
  <c r="O327" i="5"/>
  <c r="M201" i="3"/>
  <c r="R67" i="5"/>
  <c r="S226" i="3"/>
  <c r="N310" i="5"/>
  <c r="O235" i="5"/>
  <c r="R25" i="3"/>
  <c r="N15" i="5"/>
  <c r="O52" i="5"/>
  <c r="Q342" i="5"/>
  <c r="Q80" i="5"/>
  <c r="Q279" i="5"/>
  <c r="Q317" i="5"/>
  <c r="O77" i="5"/>
  <c r="R107" i="5"/>
  <c r="O337" i="5"/>
  <c r="S203" i="3"/>
  <c r="N58" i="5"/>
  <c r="Q63" i="5"/>
  <c r="N23" i="5"/>
  <c r="N71" i="5"/>
  <c r="R158" i="5"/>
  <c r="N187" i="5"/>
  <c r="O139" i="5"/>
  <c r="N181" i="5"/>
  <c r="N186" i="5"/>
  <c r="O258" i="5"/>
  <c r="R18" i="3"/>
  <c r="R20" i="3"/>
  <c r="M234" i="3"/>
  <c r="N96" i="5"/>
  <c r="N150" i="5"/>
  <c r="N203" i="5"/>
  <c r="O313" i="5"/>
  <c r="N335" i="5"/>
  <c r="R336" i="5"/>
  <c r="R194" i="5"/>
  <c r="N202" i="5"/>
  <c r="O252" i="5"/>
  <c r="O312" i="5"/>
  <c r="R17" i="3"/>
  <c r="R84" i="3"/>
  <c r="R91" i="5"/>
  <c r="Q295" i="5"/>
  <c r="O372" i="5"/>
  <c r="S84" i="3"/>
  <c r="N206" i="5"/>
  <c r="M248" i="3"/>
  <c r="M264" i="3"/>
  <c r="R52" i="3"/>
  <c r="R73" i="3"/>
  <c r="M268" i="3"/>
  <c r="R15" i="5"/>
  <c r="Q72" i="5"/>
  <c r="Q311" i="5"/>
  <c r="R335" i="5"/>
  <c r="S219" i="3"/>
  <c r="M237" i="3"/>
  <c r="S52" i="3"/>
  <c r="R77" i="3"/>
  <c r="M241" i="3"/>
  <c r="P5" i="4"/>
  <c r="O12" i="5"/>
  <c r="O13" i="5"/>
  <c r="O36" i="5"/>
  <c r="O65" i="5"/>
  <c r="O207" i="5"/>
  <c r="O283" i="5"/>
  <c r="R56" i="3"/>
  <c r="R7" i="5"/>
  <c r="N11" i="5"/>
  <c r="R171" i="5"/>
  <c r="O200" i="5"/>
  <c r="O206" i="5"/>
  <c r="N375" i="5"/>
  <c r="R45" i="3"/>
  <c r="R68" i="3"/>
  <c r="S235" i="3"/>
  <c r="Q6" i="5"/>
  <c r="N34" i="5"/>
  <c r="R35" i="5"/>
  <c r="N45" i="5"/>
  <c r="N89" i="5"/>
  <c r="N147" i="5"/>
  <c r="O179" i="5"/>
  <c r="N190" i="5"/>
  <c r="N227" i="5"/>
  <c r="R250" i="5"/>
  <c r="O281" i="5"/>
  <c r="R282" i="5"/>
  <c r="O363" i="5"/>
  <c r="O368" i="5"/>
  <c r="O369" i="5"/>
  <c r="Q370" i="5"/>
  <c r="R386" i="5"/>
  <c r="N88" i="5"/>
  <c r="R99" i="5"/>
  <c r="N112" i="5"/>
  <c r="R121" i="5"/>
  <c r="N142" i="5"/>
  <c r="Q152" i="5"/>
  <c r="N178" i="5"/>
  <c r="N226" i="5"/>
  <c r="O227" i="5"/>
  <c r="O240" i="5"/>
  <c r="Q276" i="5"/>
  <c r="R296" i="5"/>
  <c r="N367" i="5"/>
  <c r="O380" i="5"/>
  <c r="O113" i="5"/>
  <c r="R113" i="5"/>
  <c r="Q222" i="5"/>
  <c r="N222" i="5"/>
  <c r="Q287" i="5"/>
  <c r="N287" i="5"/>
  <c r="M213" i="3"/>
  <c r="Q44" i="5"/>
  <c r="N44" i="5"/>
  <c r="Q160" i="5"/>
  <c r="N160" i="5"/>
  <c r="Q286" i="5"/>
  <c r="N286" i="5"/>
  <c r="R374" i="5"/>
  <c r="O374" i="5"/>
  <c r="N389" i="5"/>
  <c r="Q389" i="5"/>
  <c r="N166" i="5"/>
  <c r="Q166" i="5"/>
  <c r="R229" i="3"/>
  <c r="M229" i="3"/>
  <c r="R244" i="3"/>
  <c r="M244" i="3"/>
  <c r="R93" i="5"/>
  <c r="O93" i="5"/>
  <c r="Q111" i="5"/>
  <c r="N111" i="5"/>
  <c r="R329" i="5"/>
  <c r="O329" i="5"/>
  <c r="M40" i="3"/>
  <c r="R258" i="3"/>
  <c r="S258" i="3"/>
  <c r="R39" i="5"/>
  <c r="O39" i="5"/>
  <c r="Q57" i="5"/>
  <c r="N57" i="5"/>
  <c r="R203" i="5"/>
  <c r="O203" i="5"/>
  <c r="Q230" i="5"/>
  <c r="N230" i="5"/>
  <c r="Q388" i="5"/>
  <c r="N388" i="5"/>
  <c r="N126" i="5"/>
  <c r="Q126" i="5"/>
  <c r="O288" i="5"/>
  <c r="R288" i="5"/>
  <c r="N19" i="5"/>
  <c r="Q19" i="5"/>
  <c r="R202" i="5"/>
  <c r="O202" i="5"/>
  <c r="Q284" i="5"/>
  <c r="N284" i="5"/>
  <c r="R345" i="5"/>
  <c r="O345" i="5"/>
  <c r="R272" i="3"/>
  <c r="M272" i="3"/>
  <c r="R211" i="3"/>
  <c r="S211" i="3"/>
  <c r="R251" i="3"/>
  <c r="S251" i="3"/>
  <c r="M18" i="3"/>
  <c r="M20" i="3"/>
  <c r="R40" i="3"/>
  <c r="S80" i="3"/>
  <c r="M258" i="3"/>
  <c r="Q56" i="5"/>
  <c r="N56" i="5"/>
  <c r="R167" i="5"/>
  <c r="O167" i="5"/>
  <c r="Q201" i="5"/>
  <c r="N201" i="5"/>
  <c r="R5" i="5"/>
  <c r="Q14" i="5"/>
  <c r="Q22" i="5"/>
  <c r="N64" i="5"/>
  <c r="Q76" i="5"/>
  <c r="N87" i="5"/>
  <c r="N95" i="5"/>
  <c r="R97" i="5"/>
  <c r="O150" i="5"/>
  <c r="R151" i="5"/>
  <c r="R156" i="5"/>
  <c r="O176" i="5"/>
  <c r="O183" i="5"/>
  <c r="O184" i="5"/>
  <c r="N185" i="5"/>
  <c r="O186" i="5"/>
  <c r="N225" i="5"/>
  <c r="O238" i="5"/>
  <c r="R239" i="5"/>
  <c r="O249" i="5"/>
  <c r="N369" i="5"/>
  <c r="Q378" i="5"/>
  <c r="R379" i="5"/>
  <c r="Q392" i="5"/>
  <c r="S275" i="3"/>
  <c r="R4" i="5"/>
  <c r="Q10" i="5"/>
  <c r="R14" i="5"/>
  <c r="R22" i="5"/>
  <c r="Q27" i="5"/>
  <c r="N31" i="5"/>
  <c r="O32" i="5"/>
  <c r="R81" i="5"/>
  <c r="R149" i="5"/>
  <c r="O174" i="5"/>
  <c r="O175" i="5"/>
  <c r="N182" i="5"/>
  <c r="N214" i="5"/>
  <c r="O224" i="5"/>
  <c r="O243" i="5"/>
  <c r="O248" i="5"/>
  <c r="O256" i="5"/>
  <c r="O289" i="5"/>
  <c r="R290" i="5"/>
  <c r="N294" i="5"/>
  <c r="N308" i="5"/>
  <c r="N346" i="5"/>
  <c r="R316" i="5"/>
  <c r="N390" i="5"/>
  <c r="O92" i="5"/>
  <c r="O117" i="5"/>
  <c r="O140" i="5"/>
  <c r="N141" i="5"/>
  <c r="O146" i="5"/>
  <c r="Q168" i="5"/>
  <c r="Q174" i="5"/>
  <c r="Q196" i="5"/>
  <c r="Q303" i="5"/>
  <c r="R375" i="5"/>
  <c r="O387" i="5"/>
  <c r="N134" i="5"/>
  <c r="R135" i="5"/>
  <c r="O160" i="5"/>
  <c r="R195" i="5"/>
  <c r="N221" i="5"/>
  <c r="O222" i="5"/>
  <c r="N229" i="5"/>
  <c r="O230" i="5"/>
  <c r="N246" i="5"/>
  <c r="N343" i="5"/>
  <c r="R344" i="5"/>
  <c r="O388" i="5"/>
  <c r="Q18" i="5"/>
  <c r="Q43" i="5"/>
  <c r="Q55" i="5"/>
  <c r="Q110" i="5"/>
  <c r="Q158" i="5"/>
  <c r="Q159" i="5"/>
  <c r="O284" i="5"/>
  <c r="Q285" i="5"/>
  <c r="R314" i="5"/>
  <c r="O105" i="5"/>
  <c r="R105" i="5"/>
  <c r="Q171" i="5"/>
  <c r="N171" i="5"/>
  <c r="R246" i="5"/>
  <c r="O246" i="5"/>
  <c r="S37" i="3"/>
  <c r="M37" i="3"/>
  <c r="R80" i="3"/>
  <c r="M81" i="3"/>
  <c r="R81" i="3"/>
  <c r="M205" i="3"/>
  <c r="R218" i="3"/>
  <c r="M218" i="3"/>
  <c r="R227" i="3"/>
  <c r="S227" i="3"/>
  <c r="M250" i="3"/>
  <c r="M266" i="3"/>
  <c r="R23" i="5"/>
  <c r="O23" i="5"/>
  <c r="Q102" i="5"/>
  <c r="Q104" i="5"/>
  <c r="N104" i="5"/>
  <c r="N220" i="5"/>
  <c r="Q220" i="5"/>
  <c r="M35" i="3"/>
  <c r="M209" i="3"/>
  <c r="O21" i="5"/>
  <c r="R21" i="5"/>
  <c r="O163" i="5"/>
  <c r="R163" i="5"/>
  <c r="R199" i="5"/>
  <c r="O199" i="5"/>
  <c r="N365" i="5"/>
  <c r="Q365" i="5"/>
  <c r="S48" i="3"/>
  <c r="R48" i="3"/>
  <c r="O75" i="5"/>
  <c r="R75" i="5"/>
  <c r="R86" i="5"/>
  <c r="O86" i="5"/>
  <c r="Q219" i="5"/>
  <c r="N219" i="5"/>
  <c r="M233" i="3"/>
  <c r="R58" i="5"/>
  <c r="O58" i="5"/>
  <c r="O155" i="5"/>
  <c r="R155" i="5"/>
  <c r="R198" i="5"/>
  <c r="O198" i="5"/>
  <c r="Q305" i="5"/>
  <c r="N305" i="5"/>
  <c r="R256" i="3"/>
  <c r="M256" i="3"/>
  <c r="R242" i="3"/>
  <c r="M242" i="3"/>
  <c r="R274" i="3"/>
  <c r="S274" i="3"/>
  <c r="M48" i="3"/>
  <c r="R88" i="3"/>
  <c r="R210" i="3"/>
  <c r="S210" i="3"/>
  <c r="M226" i="3"/>
  <c r="R267" i="3"/>
  <c r="S267" i="3"/>
  <c r="M274" i="3"/>
  <c r="R57" i="5"/>
  <c r="O57" i="5"/>
  <c r="R147" i="5"/>
  <c r="O147" i="5"/>
  <c r="Q256" i="5"/>
  <c r="N256" i="5"/>
  <c r="O280" i="5"/>
  <c r="R280" i="5"/>
  <c r="R305" i="5"/>
  <c r="O305" i="5"/>
  <c r="N309" i="5"/>
  <c r="Q309" i="5"/>
  <c r="M76" i="3"/>
  <c r="S76" i="3"/>
  <c r="M26" i="3"/>
  <c r="M43" i="3"/>
  <c r="S68" i="3"/>
  <c r="M217" i="3"/>
  <c r="S243" i="3"/>
  <c r="S250" i="3"/>
  <c r="S259" i="3"/>
  <c r="S266" i="3"/>
  <c r="N180" i="5"/>
  <c r="Q180" i="5"/>
  <c r="R190" i="5"/>
  <c r="O190" i="5"/>
  <c r="M202" i="3"/>
  <c r="R252" i="3"/>
  <c r="M252" i="3"/>
  <c r="M61" i="3"/>
  <c r="R61" i="3"/>
  <c r="R37" i="3"/>
  <c r="M45" i="3"/>
  <c r="S202" i="3"/>
  <c r="M210" i="3"/>
  <c r="S218" i="3"/>
  <c r="R221" i="3"/>
  <c r="M221" i="3"/>
  <c r="R225" i="3"/>
  <c r="M225" i="3"/>
  <c r="M260" i="3"/>
  <c r="R29" i="5"/>
  <c r="O29" i="5"/>
  <c r="Q255" i="5"/>
  <c r="N255" i="5"/>
  <c r="O28" i="5"/>
  <c r="R28" i="5"/>
  <c r="R85" i="5"/>
  <c r="O85" i="5"/>
  <c r="Q93" i="5"/>
  <c r="N93" i="5"/>
  <c r="Q101" i="5"/>
  <c r="N101" i="5"/>
  <c r="R219" i="5"/>
  <c r="O219" i="5"/>
  <c r="Q269" i="5"/>
  <c r="N269" i="5"/>
  <c r="R274" i="5"/>
  <c r="O274" i="5"/>
  <c r="R331" i="5"/>
  <c r="O331" i="5"/>
  <c r="R348" i="5"/>
  <c r="O348" i="5"/>
  <c r="Q364" i="5"/>
  <c r="N364" i="5"/>
  <c r="Q7" i="5"/>
  <c r="N7" i="5"/>
  <c r="Q26" i="5"/>
  <c r="N26" i="5"/>
  <c r="Q68" i="5"/>
  <c r="N68" i="5"/>
  <c r="N84" i="5"/>
  <c r="Q84" i="5"/>
  <c r="N92" i="5"/>
  <c r="Q92" i="5"/>
  <c r="R101" i="5"/>
  <c r="O101" i="5"/>
  <c r="R170" i="5"/>
  <c r="O170" i="5"/>
  <c r="N218" i="5"/>
  <c r="Q218" i="5"/>
  <c r="N260" i="5"/>
  <c r="Q260" i="5"/>
  <c r="O304" i="5"/>
  <c r="R304" i="5"/>
  <c r="O308" i="5"/>
  <c r="R308" i="5"/>
  <c r="O341" i="5"/>
  <c r="R341" i="5"/>
  <c r="Q393" i="5"/>
  <c r="N393" i="5"/>
  <c r="S234" i="3"/>
  <c r="N32" i="5"/>
  <c r="Q32" i="5"/>
  <c r="R53" i="5"/>
  <c r="O53" i="5"/>
  <c r="N100" i="5"/>
  <c r="Q100" i="5"/>
  <c r="R165" i="5"/>
  <c r="Q167" i="5"/>
  <c r="N167" i="5"/>
  <c r="O182" i="5"/>
  <c r="O218" i="5"/>
  <c r="R218" i="5"/>
  <c r="N241" i="5"/>
  <c r="Q242" i="5"/>
  <c r="O260" i="5"/>
  <c r="R260" i="5"/>
  <c r="R273" i="5"/>
  <c r="O273" i="5"/>
  <c r="Q277" i="5"/>
  <c r="N277" i="5"/>
  <c r="N293" i="5"/>
  <c r="Q293" i="5"/>
  <c r="Q307" i="5"/>
  <c r="N307" i="5"/>
  <c r="Q324" i="5"/>
  <c r="N324" i="5"/>
  <c r="Q340" i="5"/>
  <c r="N340" i="5"/>
  <c r="R377" i="5"/>
  <c r="O377" i="5"/>
  <c r="O31" i="5"/>
  <c r="R31" i="5"/>
  <c r="R78" i="5"/>
  <c r="O78" i="5"/>
  <c r="N236" i="5"/>
  <c r="Q236" i="5"/>
  <c r="Q243" i="5"/>
  <c r="N243" i="5"/>
  <c r="Q338" i="5"/>
  <c r="R340" i="5"/>
  <c r="O340" i="5"/>
  <c r="Q373" i="5"/>
  <c r="R392" i="5"/>
  <c r="O392" i="5"/>
  <c r="N30" i="5"/>
  <c r="Q30" i="5"/>
  <c r="O154" i="5"/>
  <c r="R223" i="5"/>
  <c r="O223" i="5"/>
  <c r="O272" i="5"/>
  <c r="R272" i="5"/>
  <c r="R276" i="5"/>
  <c r="O276" i="5"/>
  <c r="Q339" i="5"/>
  <c r="N339" i="5"/>
  <c r="Q366" i="5"/>
  <c r="N366" i="5"/>
  <c r="Q374" i="5"/>
  <c r="N374" i="5"/>
  <c r="Q391" i="5"/>
  <c r="N391" i="5"/>
  <c r="R76" i="5"/>
  <c r="O76" i="5"/>
  <c r="O89" i="5"/>
  <c r="R89" i="5"/>
  <c r="N120" i="5"/>
  <c r="R164" i="5"/>
  <c r="O164" i="5"/>
  <c r="N170" i="5"/>
  <c r="Q271" i="5"/>
  <c r="N271" i="5"/>
  <c r="N275" i="5"/>
  <c r="Q275" i="5"/>
  <c r="R292" i="5"/>
  <c r="O292" i="5"/>
  <c r="O306" i="5"/>
  <c r="R306" i="5"/>
  <c r="Q332" i="5"/>
  <c r="N332" i="5"/>
  <c r="N380" i="5"/>
  <c r="N175" i="5"/>
  <c r="N251" i="5"/>
  <c r="N252" i="5"/>
  <c r="Q283" i="5"/>
  <c r="O20" i="5"/>
  <c r="O82" i="5"/>
  <c r="O98" i="5"/>
  <c r="O323" i="5"/>
  <c r="K4" i="3"/>
  <c r="R38" i="3"/>
  <c r="R46" i="3"/>
  <c r="S56" i="3"/>
  <c r="S88" i="3"/>
  <c r="M230" i="3"/>
  <c r="M17" i="3"/>
  <c r="N17" i="3" s="1"/>
  <c r="R53" i="3"/>
  <c r="R60" i="3"/>
  <c r="R85" i="3"/>
  <c r="M214" i="3"/>
  <c r="M222" i="3"/>
  <c r="R16" i="3"/>
  <c r="R19" i="3"/>
  <c r="R23" i="3"/>
  <c r="R34" i="3"/>
  <c r="M38" i="3"/>
  <c r="R42" i="3"/>
  <c r="M46" i="3"/>
  <c r="R50" i="3"/>
  <c r="S60" i="3"/>
  <c r="R65" i="3"/>
  <c r="R72" i="3"/>
  <c r="S199" i="3"/>
  <c r="S207" i="3"/>
  <c r="S215" i="3"/>
  <c r="S223" i="3"/>
  <c r="S231" i="3"/>
  <c r="S239" i="3"/>
  <c r="S247" i="3"/>
  <c r="S255" i="3"/>
  <c r="S263" i="3"/>
  <c r="S271" i="3"/>
  <c r="M238" i="3"/>
  <c r="M246" i="3"/>
  <c r="M254" i="3"/>
  <c r="M262" i="3"/>
  <c r="S72" i="3"/>
  <c r="K5" i="3"/>
  <c r="R57" i="3"/>
  <c r="R64" i="3"/>
  <c r="M206" i="3"/>
  <c r="M270" i="3"/>
  <c r="M16" i="3"/>
  <c r="N16" i="3" s="1"/>
  <c r="M19" i="3"/>
  <c r="M23" i="3"/>
  <c r="S64" i="3"/>
  <c r="R69" i="3"/>
  <c r="R76" i="3"/>
  <c r="S206" i="3"/>
  <c r="S214" i="3"/>
  <c r="S222" i="3"/>
  <c r="S230" i="3"/>
  <c r="S238" i="3"/>
  <c r="S246" i="3"/>
  <c r="S254" i="3"/>
  <c r="S262" i="3"/>
  <c r="S270" i="3"/>
  <c r="Q8" i="5"/>
  <c r="O11" i="5"/>
  <c r="R11" i="5"/>
  <c r="Q16" i="5"/>
  <c r="O19" i="5"/>
  <c r="R19" i="5"/>
  <c r="Q24" i="5"/>
  <c r="O115" i="5"/>
  <c r="R115" i="5"/>
  <c r="R125" i="5"/>
  <c r="N194" i="5"/>
  <c r="Q194" i="5"/>
  <c r="Q217" i="5"/>
  <c r="Q235" i="5"/>
  <c r="N235" i="5"/>
  <c r="O265" i="5"/>
  <c r="R265" i="5"/>
  <c r="Q268" i="5"/>
  <c r="Q291" i="5"/>
  <c r="O351" i="5"/>
  <c r="R351" i="5"/>
  <c r="R8" i="5"/>
  <c r="R16" i="5"/>
  <c r="N25" i="5"/>
  <c r="Q25" i="5"/>
  <c r="R63" i="5"/>
  <c r="O63" i="5"/>
  <c r="R109" i="5"/>
  <c r="R143" i="5"/>
  <c r="O143" i="5"/>
  <c r="R211" i="5"/>
  <c r="N234" i="5"/>
  <c r="Q234" i="5"/>
  <c r="Q292" i="5"/>
  <c r="N292" i="5"/>
  <c r="N350" i="5"/>
  <c r="Q350" i="5"/>
  <c r="N354" i="5"/>
  <c r="Q354" i="5"/>
  <c r="R385" i="5"/>
  <c r="Q125" i="5"/>
  <c r="N125" i="5"/>
  <c r="O264" i="5"/>
  <c r="R264" i="5"/>
  <c r="O320" i="5"/>
  <c r="R320" i="5"/>
  <c r="R350" i="5"/>
  <c r="O350" i="5"/>
  <c r="N386" i="5"/>
  <c r="Q386" i="5"/>
  <c r="R24" i="5"/>
  <c r="O24" i="5"/>
  <c r="R62" i="5"/>
  <c r="O62" i="5"/>
  <c r="N69" i="5"/>
  <c r="Q109" i="5"/>
  <c r="N109" i="5"/>
  <c r="R116" i="5"/>
  <c r="R130" i="5"/>
  <c r="O130" i="5"/>
  <c r="R157" i="5"/>
  <c r="O157" i="5"/>
  <c r="R192" i="5"/>
  <c r="O192" i="5"/>
  <c r="Q211" i="5"/>
  <c r="N211" i="5"/>
  <c r="Q261" i="5"/>
  <c r="N263" i="5"/>
  <c r="Q263" i="5"/>
  <c r="R268" i="5"/>
  <c r="O268" i="5"/>
  <c r="N319" i="5"/>
  <c r="Q319" i="5"/>
  <c r="N349" i="5"/>
  <c r="Q349" i="5"/>
  <c r="R383" i="5"/>
  <c r="N35" i="5"/>
  <c r="N66" i="5"/>
  <c r="Q117" i="5"/>
  <c r="N117" i="5"/>
  <c r="N124" i="5"/>
  <c r="Q124" i="5"/>
  <c r="Q198" i="5"/>
  <c r="R232" i="5"/>
  <c r="O232" i="5"/>
  <c r="N267" i="5"/>
  <c r="Q267" i="5"/>
  <c r="Q315" i="5"/>
  <c r="Q348" i="5"/>
  <c r="N348" i="5"/>
  <c r="R353" i="5"/>
  <c r="O353" i="5"/>
  <c r="Q383" i="5"/>
  <c r="N383" i="5"/>
  <c r="O61" i="5"/>
  <c r="R61" i="5"/>
  <c r="N108" i="5"/>
  <c r="Q108" i="5"/>
  <c r="N116" i="5"/>
  <c r="Q116" i="5"/>
  <c r="R124" i="5"/>
  <c r="O124" i="5"/>
  <c r="O129" i="5"/>
  <c r="R129" i="5"/>
  <c r="Q154" i="5"/>
  <c r="N154" i="5"/>
  <c r="O191" i="5"/>
  <c r="R191" i="5"/>
  <c r="R216" i="5"/>
  <c r="O216" i="5"/>
  <c r="Q238" i="5"/>
  <c r="O298" i="5"/>
  <c r="R298" i="5"/>
  <c r="Q316" i="5"/>
  <c r="N316" i="5"/>
  <c r="N352" i="5"/>
  <c r="Q352" i="5"/>
  <c r="O357" i="5"/>
  <c r="R357" i="5"/>
  <c r="R396" i="5"/>
  <c r="O396" i="5"/>
  <c r="N128" i="5"/>
  <c r="Q128" i="5"/>
  <c r="Q197" i="5"/>
  <c r="N197" i="5"/>
  <c r="R210" i="5"/>
  <c r="O210" i="5"/>
  <c r="O231" i="5"/>
  <c r="R231" i="5"/>
  <c r="O266" i="5"/>
  <c r="R266" i="5"/>
  <c r="Q337" i="5"/>
  <c r="N337" i="5"/>
  <c r="Q40" i="5"/>
  <c r="N40" i="5"/>
  <c r="N65" i="5"/>
  <c r="Q65" i="5"/>
  <c r="O123" i="5"/>
  <c r="R123" i="5"/>
  <c r="Q137" i="5"/>
  <c r="N137" i="5"/>
  <c r="Q195" i="5"/>
  <c r="N195" i="5"/>
  <c r="O215" i="5"/>
  <c r="R215" i="5"/>
  <c r="R234" i="5"/>
  <c r="Q237" i="5"/>
  <c r="N237" i="5"/>
  <c r="R297" i="5"/>
  <c r="O297" i="5"/>
  <c r="Q351" i="5"/>
  <c r="N351" i="5"/>
  <c r="R354" i="5"/>
  <c r="R356" i="5"/>
  <c r="O356" i="5"/>
  <c r="R360" i="5"/>
  <c r="O360" i="5"/>
  <c r="O114" i="5"/>
  <c r="O122" i="5"/>
  <c r="R142" i="5"/>
  <c r="R187" i="5"/>
  <c r="Q209" i="5"/>
  <c r="O291" i="5"/>
  <c r="R300" i="5"/>
  <c r="R324" i="5"/>
  <c r="Q325" i="5"/>
  <c r="R359" i="5"/>
  <c r="O106" i="5"/>
  <c r="O136" i="5"/>
  <c r="O159" i="5"/>
  <c r="O162" i="5"/>
  <c r="Q193" i="5"/>
  <c r="Q210" i="5"/>
  <c r="R214" i="5"/>
  <c r="Q233" i="5"/>
  <c r="N372" i="5"/>
  <c r="Q396" i="5"/>
  <c r="O37" i="5"/>
  <c r="O42" i="5"/>
  <c r="O44" i="5"/>
  <c r="O45" i="5"/>
  <c r="O47" i="5"/>
  <c r="N48" i="5"/>
  <c r="N49" i="5"/>
  <c r="O50" i="5"/>
  <c r="O66" i="5"/>
  <c r="O69" i="5"/>
  <c r="O70" i="5"/>
  <c r="N73" i="5"/>
  <c r="O74" i="5"/>
  <c r="N77" i="5"/>
  <c r="R83" i="5"/>
  <c r="O90" i="5"/>
  <c r="Q118" i="5"/>
  <c r="O132" i="5"/>
  <c r="O257" i="5"/>
  <c r="R338" i="5"/>
  <c r="R343" i="5"/>
  <c r="O364" i="5"/>
  <c r="O366" i="5"/>
  <c r="O390" i="5"/>
  <c r="O321" i="5"/>
  <c r="R365" i="5"/>
  <c r="R367" i="5"/>
  <c r="R370" i="5"/>
  <c r="R389" i="5"/>
  <c r="R391" i="5"/>
  <c r="O393" i="5"/>
  <c r="N399" i="5"/>
  <c r="N401" i="5"/>
  <c r="R27" i="5"/>
  <c r="Q38" i="5"/>
  <c r="N61" i="5"/>
  <c r="Q70" i="5"/>
  <c r="R73" i="5"/>
  <c r="Q86" i="5"/>
  <c r="Q94" i="5"/>
  <c r="Q204" i="5"/>
  <c r="O208" i="5"/>
  <c r="Q253" i="5"/>
  <c r="N300" i="5"/>
  <c r="R322" i="5"/>
  <c r="Q323" i="5"/>
  <c r="Q328" i="5"/>
  <c r="Q330" i="5"/>
  <c r="Q331" i="5"/>
  <c r="O332" i="5"/>
  <c r="N356" i="5"/>
  <c r="N358" i="5"/>
  <c r="N359" i="5"/>
  <c r="O361" i="5"/>
  <c r="Q362" i="5"/>
  <c r="N395" i="5"/>
  <c r="Q398" i="5"/>
  <c r="R400" i="5"/>
  <c r="O401" i="5"/>
  <c r="Q78" i="5"/>
  <c r="Q188" i="5"/>
  <c r="Q259" i="5"/>
  <c r="Q299" i="5"/>
  <c r="Q301" i="5"/>
  <c r="N353" i="5"/>
  <c r="Q394" i="5"/>
  <c r="O395" i="5"/>
  <c r="R399" i="5"/>
  <c r="Q402" i="5"/>
  <c r="V5" i="3"/>
  <c r="V4" i="3"/>
  <c r="V3" i="3"/>
  <c r="S24" i="3"/>
  <c r="M95" i="3"/>
  <c r="R95" i="3"/>
  <c r="M167" i="3"/>
  <c r="R167" i="3"/>
  <c r="S26" i="3"/>
  <c r="S35" i="3"/>
  <c r="S43" i="3"/>
  <c r="R54" i="3"/>
  <c r="R58" i="3"/>
  <c r="R62" i="3"/>
  <c r="R66" i="3"/>
  <c r="R70" i="3"/>
  <c r="R74" i="3"/>
  <c r="R78" i="3"/>
  <c r="R82" i="3"/>
  <c r="R86" i="3"/>
  <c r="M93" i="3"/>
  <c r="R93" i="3"/>
  <c r="S95" i="3"/>
  <c r="M101" i="3"/>
  <c r="R101" i="3"/>
  <c r="M109" i="3"/>
  <c r="R109" i="3"/>
  <c r="M117" i="3"/>
  <c r="R117" i="3"/>
  <c r="M125" i="3"/>
  <c r="R125" i="3"/>
  <c r="M133" i="3"/>
  <c r="R133" i="3"/>
  <c r="M141" i="3"/>
  <c r="R141" i="3"/>
  <c r="M149" i="3"/>
  <c r="R149" i="3"/>
  <c r="M157" i="3"/>
  <c r="R157" i="3"/>
  <c r="M165" i="3"/>
  <c r="R165" i="3"/>
  <c r="S167" i="3"/>
  <c r="M173" i="3"/>
  <c r="R173" i="3"/>
  <c r="M181" i="3"/>
  <c r="R181" i="3"/>
  <c r="M189" i="3"/>
  <c r="R189" i="3"/>
  <c r="M197" i="3"/>
  <c r="R197" i="3"/>
  <c r="L4" i="4"/>
  <c r="T4" i="3" s="1"/>
  <c r="K4" i="4"/>
  <c r="S33" i="3"/>
  <c r="M143" i="3"/>
  <c r="R143" i="3"/>
  <c r="M159" i="3"/>
  <c r="R159" i="3"/>
  <c r="R24" i="3"/>
  <c r="S25" i="3"/>
  <c r="R33" i="3"/>
  <c r="S34" i="3"/>
  <c r="M36" i="3"/>
  <c r="R41" i="3"/>
  <c r="S42" i="3"/>
  <c r="M44" i="3"/>
  <c r="R49" i="3"/>
  <c r="S50" i="3"/>
  <c r="S54" i="3"/>
  <c r="S58" i="3"/>
  <c r="S62" i="3"/>
  <c r="S66" i="3"/>
  <c r="S70" i="3"/>
  <c r="S74" i="3"/>
  <c r="S78" i="3"/>
  <c r="S82" i="3"/>
  <c r="S86" i="3"/>
  <c r="M90" i="3"/>
  <c r="R90" i="3"/>
  <c r="M98" i="3"/>
  <c r="R98" i="3"/>
  <c r="M106" i="3"/>
  <c r="R106" i="3"/>
  <c r="M114" i="3"/>
  <c r="R114" i="3"/>
  <c r="M122" i="3"/>
  <c r="R122" i="3"/>
  <c r="M130" i="3"/>
  <c r="R130" i="3"/>
  <c r="M138" i="3"/>
  <c r="R138" i="3"/>
  <c r="M146" i="3"/>
  <c r="R146" i="3"/>
  <c r="M154" i="3"/>
  <c r="R154" i="3"/>
  <c r="M162" i="3"/>
  <c r="R162" i="3"/>
  <c r="M170" i="3"/>
  <c r="R170" i="3"/>
  <c r="M178" i="3"/>
  <c r="R178" i="3"/>
  <c r="M186" i="3"/>
  <c r="R186" i="3"/>
  <c r="M194" i="3"/>
  <c r="R194" i="3"/>
  <c r="R22" i="3"/>
  <c r="R39" i="3"/>
  <c r="R47" i="3"/>
  <c r="S53" i="3"/>
  <c r="S57" i="3"/>
  <c r="S61" i="3"/>
  <c r="S65" i="3"/>
  <c r="S69" i="3"/>
  <c r="S73" i="3"/>
  <c r="S77" i="3"/>
  <c r="S81" i="3"/>
  <c r="S85" i="3"/>
  <c r="M92" i="3"/>
  <c r="R92" i="3"/>
  <c r="M100" i="3"/>
  <c r="R100" i="3"/>
  <c r="M108" i="3"/>
  <c r="R108" i="3"/>
  <c r="M116" i="3"/>
  <c r="R116" i="3"/>
  <c r="M124" i="3"/>
  <c r="R124" i="3"/>
  <c r="M132" i="3"/>
  <c r="R132" i="3"/>
  <c r="M140" i="3"/>
  <c r="R140" i="3"/>
  <c r="M148" i="3"/>
  <c r="R148" i="3"/>
  <c r="M156" i="3"/>
  <c r="R156" i="3"/>
  <c r="M164" i="3"/>
  <c r="R164" i="3"/>
  <c r="M172" i="3"/>
  <c r="R172" i="3"/>
  <c r="M180" i="3"/>
  <c r="R180" i="3"/>
  <c r="M188" i="3"/>
  <c r="R188" i="3"/>
  <c r="M196" i="3"/>
  <c r="R196" i="3"/>
  <c r="M283" i="3"/>
  <c r="R283" i="3"/>
  <c r="S283" i="3"/>
  <c r="M299" i="3"/>
  <c r="R299" i="3"/>
  <c r="S299" i="3"/>
  <c r="S49" i="3"/>
  <c r="M111" i="3"/>
  <c r="R111" i="3"/>
  <c r="M151" i="3"/>
  <c r="R151" i="3"/>
  <c r="M175" i="3"/>
  <c r="R175" i="3"/>
  <c r="M191" i="3"/>
  <c r="R191" i="3"/>
  <c r="S39" i="3"/>
  <c r="M41" i="3"/>
  <c r="S47" i="3"/>
  <c r="M89" i="3"/>
  <c r="R89" i="3"/>
  <c r="M97" i="3"/>
  <c r="R97" i="3"/>
  <c r="M105" i="3"/>
  <c r="R105" i="3"/>
  <c r="M113" i="3"/>
  <c r="R113" i="3"/>
  <c r="M121" i="3"/>
  <c r="R121" i="3"/>
  <c r="M129" i="3"/>
  <c r="R129" i="3"/>
  <c r="M137" i="3"/>
  <c r="R137" i="3"/>
  <c r="M145" i="3"/>
  <c r="R145" i="3"/>
  <c r="M153" i="3"/>
  <c r="R153" i="3"/>
  <c r="M161" i="3"/>
  <c r="R161" i="3"/>
  <c r="M169" i="3"/>
  <c r="R169" i="3"/>
  <c r="M177" i="3"/>
  <c r="R177" i="3"/>
  <c r="M185" i="3"/>
  <c r="R185" i="3"/>
  <c r="M193" i="3"/>
  <c r="R193" i="3"/>
  <c r="M103" i="3"/>
  <c r="R103" i="3"/>
  <c r="M183" i="3"/>
  <c r="R183" i="3"/>
  <c r="S22" i="3"/>
  <c r="S29" i="3"/>
  <c r="M94" i="3"/>
  <c r="R94" i="3"/>
  <c r="M102" i="3"/>
  <c r="R102" i="3"/>
  <c r="M110" i="3"/>
  <c r="R110" i="3"/>
  <c r="M118" i="3"/>
  <c r="R118" i="3"/>
  <c r="M126" i="3"/>
  <c r="R126" i="3"/>
  <c r="M134" i="3"/>
  <c r="R134" i="3"/>
  <c r="M142" i="3"/>
  <c r="R142" i="3"/>
  <c r="M150" i="3"/>
  <c r="R150" i="3"/>
  <c r="M158" i="3"/>
  <c r="R158" i="3"/>
  <c r="M166" i="3"/>
  <c r="R166" i="3"/>
  <c r="M174" i="3"/>
  <c r="R174" i="3"/>
  <c r="M182" i="3"/>
  <c r="R182" i="3"/>
  <c r="M190" i="3"/>
  <c r="R190" i="3"/>
  <c r="M198" i="3"/>
  <c r="R198" i="3"/>
  <c r="M119" i="3"/>
  <c r="R119" i="3"/>
  <c r="M127" i="3"/>
  <c r="R127" i="3"/>
  <c r="M135" i="3"/>
  <c r="R135" i="3"/>
  <c r="R36" i="3"/>
  <c r="R44" i="3"/>
  <c r="R51" i="3"/>
  <c r="R55" i="3"/>
  <c r="R59" i="3"/>
  <c r="R63" i="3"/>
  <c r="R67" i="3"/>
  <c r="R71" i="3"/>
  <c r="R75" i="3"/>
  <c r="R79" i="3"/>
  <c r="R83" i="3"/>
  <c r="R87" i="3"/>
  <c r="M91" i="3"/>
  <c r="R91" i="3"/>
  <c r="S93" i="3"/>
  <c r="M99" i="3"/>
  <c r="R99" i="3"/>
  <c r="S101" i="3"/>
  <c r="M107" i="3"/>
  <c r="R107" i="3"/>
  <c r="S109" i="3"/>
  <c r="M115" i="3"/>
  <c r="R115" i="3"/>
  <c r="S117" i="3"/>
  <c r="M123" i="3"/>
  <c r="R123" i="3"/>
  <c r="S125" i="3"/>
  <c r="M131" i="3"/>
  <c r="R131" i="3"/>
  <c r="S133" i="3"/>
  <c r="M139" i="3"/>
  <c r="R139" i="3"/>
  <c r="S141" i="3"/>
  <c r="M147" i="3"/>
  <c r="R147" i="3"/>
  <c r="S149" i="3"/>
  <c r="M155" i="3"/>
  <c r="R155" i="3"/>
  <c r="S157" i="3"/>
  <c r="M163" i="3"/>
  <c r="R163" i="3"/>
  <c r="S165" i="3"/>
  <c r="M171" i="3"/>
  <c r="R171" i="3"/>
  <c r="S173" i="3"/>
  <c r="M179" i="3"/>
  <c r="R179" i="3"/>
  <c r="S181" i="3"/>
  <c r="M187" i="3"/>
  <c r="R187" i="3"/>
  <c r="S189" i="3"/>
  <c r="M195" i="3"/>
  <c r="R195" i="3"/>
  <c r="S197" i="3"/>
  <c r="S51" i="3"/>
  <c r="S55" i="3"/>
  <c r="S59" i="3"/>
  <c r="S63" i="3"/>
  <c r="S67" i="3"/>
  <c r="S71" i="3"/>
  <c r="S75" i="3"/>
  <c r="S79" i="3"/>
  <c r="S83" i="3"/>
  <c r="S87" i="3"/>
  <c r="M96" i="3"/>
  <c r="R96" i="3"/>
  <c r="M104" i="3"/>
  <c r="R104" i="3"/>
  <c r="M112" i="3"/>
  <c r="R112" i="3"/>
  <c r="M120" i="3"/>
  <c r="R120" i="3"/>
  <c r="M128" i="3"/>
  <c r="R128" i="3"/>
  <c r="M136" i="3"/>
  <c r="R136" i="3"/>
  <c r="M144" i="3"/>
  <c r="R144" i="3"/>
  <c r="M152" i="3"/>
  <c r="R152" i="3"/>
  <c r="M160" i="3"/>
  <c r="R160" i="3"/>
  <c r="M168" i="3"/>
  <c r="R168" i="3"/>
  <c r="M176" i="3"/>
  <c r="R176" i="3"/>
  <c r="M184" i="3"/>
  <c r="R184" i="3"/>
  <c r="M192" i="3"/>
  <c r="R192" i="3"/>
  <c r="M291" i="3"/>
  <c r="R291" i="3"/>
  <c r="S291" i="3"/>
  <c r="M281" i="3"/>
  <c r="R281" i="3"/>
  <c r="M289" i="3"/>
  <c r="R289" i="3"/>
  <c r="M297" i="3"/>
  <c r="R297" i="3"/>
  <c r="M200" i="3"/>
  <c r="M204" i="3"/>
  <c r="M208" i="3"/>
  <c r="M212" i="3"/>
  <c r="M216" i="3"/>
  <c r="M220" i="3"/>
  <c r="M224" i="3"/>
  <c r="M228" i="3"/>
  <c r="M232" i="3"/>
  <c r="M236" i="3"/>
  <c r="M240" i="3"/>
  <c r="M278" i="3"/>
  <c r="R278" i="3"/>
  <c r="M286" i="3"/>
  <c r="R286" i="3"/>
  <c r="M294" i="3"/>
  <c r="R294" i="3"/>
  <c r="M302" i="3"/>
  <c r="R302" i="3"/>
  <c r="M199" i="3"/>
  <c r="M203" i="3"/>
  <c r="M207" i="3"/>
  <c r="M211" i="3"/>
  <c r="M215" i="3"/>
  <c r="M219" i="3"/>
  <c r="M223" i="3"/>
  <c r="M227" i="3"/>
  <c r="M231" i="3"/>
  <c r="M235" i="3"/>
  <c r="M239" i="3"/>
  <c r="M243" i="3"/>
  <c r="M247" i="3"/>
  <c r="M251" i="3"/>
  <c r="M255" i="3"/>
  <c r="M259" i="3"/>
  <c r="M263" i="3"/>
  <c r="M267" i="3"/>
  <c r="M271" i="3"/>
  <c r="M275" i="3"/>
  <c r="M280" i="3"/>
  <c r="R280" i="3"/>
  <c r="M288" i="3"/>
  <c r="R288" i="3"/>
  <c r="M296" i="3"/>
  <c r="R296" i="3"/>
  <c r="M304" i="3"/>
  <c r="R304" i="3"/>
  <c r="S201" i="3"/>
  <c r="S205" i="3"/>
  <c r="S209" i="3"/>
  <c r="S213" i="3"/>
  <c r="S217" i="3"/>
  <c r="S221" i="3"/>
  <c r="S225" i="3"/>
  <c r="S229" i="3"/>
  <c r="S233" i="3"/>
  <c r="S237" i="3"/>
  <c r="S241" i="3"/>
  <c r="S245" i="3"/>
  <c r="S249" i="3"/>
  <c r="S253" i="3"/>
  <c r="S257" i="3"/>
  <c r="S261" i="3"/>
  <c r="S265" i="3"/>
  <c r="S269" i="3"/>
  <c r="S273" i="3"/>
  <c r="M277" i="3"/>
  <c r="R277" i="3"/>
  <c r="M285" i="3"/>
  <c r="R285" i="3"/>
  <c r="M293" i="3"/>
  <c r="R293" i="3"/>
  <c r="M301" i="3"/>
  <c r="R301" i="3"/>
  <c r="M282" i="3"/>
  <c r="R282" i="3"/>
  <c r="M290" i="3"/>
  <c r="R290" i="3"/>
  <c r="M298" i="3"/>
  <c r="R298" i="3"/>
  <c r="S200" i="3"/>
  <c r="S204" i="3"/>
  <c r="S208" i="3"/>
  <c r="S212" i="3"/>
  <c r="S216" i="3"/>
  <c r="S220" i="3"/>
  <c r="S224" i="3"/>
  <c r="S228" i="3"/>
  <c r="S232" i="3"/>
  <c r="S236" i="3"/>
  <c r="S240" i="3"/>
  <c r="S244" i="3"/>
  <c r="S248" i="3"/>
  <c r="S252" i="3"/>
  <c r="S256" i="3"/>
  <c r="S260" i="3"/>
  <c r="S264" i="3"/>
  <c r="S268" i="3"/>
  <c r="S272" i="3"/>
  <c r="M279" i="3"/>
  <c r="R279" i="3"/>
  <c r="S281" i="3"/>
  <c r="M287" i="3"/>
  <c r="R287" i="3"/>
  <c r="S289" i="3"/>
  <c r="M295" i="3"/>
  <c r="R295" i="3"/>
  <c r="S297" i="3"/>
  <c r="M303" i="3"/>
  <c r="R303" i="3"/>
  <c r="P7" i="4"/>
  <c r="M245" i="3"/>
  <c r="M249" i="3"/>
  <c r="M253" i="3"/>
  <c r="M257" i="3"/>
  <c r="M261" i="3"/>
  <c r="M265" i="3"/>
  <c r="M269" i="3"/>
  <c r="M273" i="3"/>
  <c r="M276" i="3"/>
  <c r="R276" i="3"/>
  <c r="S278" i="3"/>
  <c r="M284" i="3"/>
  <c r="R284" i="3"/>
  <c r="S286" i="3"/>
  <c r="M292" i="3"/>
  <c r="R292" i="3"/>
  <c r="S294" i="3"/>
  <c r="M300" i="3"/>
  <c r="R300" i="3"/>
  <c r="S302" i="3"/>
  <c r="K3" i="4"/>
  <c r="K7" i="4"/>
  <c r="O46" i="5"/>
  <c r="R46" i="5"/>
  <c r="R79" i="5"/>
  <c r="O79" i="5"/>
  <c r="O41" i="5"/>
  <c r="R41" i="5"/>
  <c r="M3" i="5"/>
  <c r="P3" i="5"/>
  <c r="Q33" i="5"/>
  <c r="O60" i="5"/>
  <c r="R60" i="5"/>
  <c r="R25" i="5"/>
  <c r="O25" i="5"/>
  <c r="N52" i="5"/>
  <c r="Q52" i="5"/>
  <c r="Q28" i="5"/>
  <c r="N28" i="5"/>
  <c r="Q47" i="5"/>
  <c r="N47" i="5"/>
  <c r="N51" i="5"/>
  <c r="Q51" i="5"/>
  <c r="O51" i="5"/>
  <c r="R51" i="5"/>
  <c r="Q9" i="5"/>
  <c r="R30" i="5"/>
  <c r="R33" i="5"/>
  <c r="O33" i="5"/>
  <c r="R55" i="5"/>
  <c r="O55" i="5"/>
  <c r="O189" i="5"/>
  <c r="R189" i="5"/>
  <c r="Q4" i="5"/>
  <c r="N4" i="5"/>
  <c r="Q36" i="5"/>
  <c r="N36" i="5"/>
  <c r="R64" i="5"/>
  <c r="N264" i="5"/>
  <c r="Q264" i="5"/>
  <c r="R6" i="5"/>
  <c r="R9" i="5"/>
  <c r="O9" i="5"/>
  <c r="Q17" i="5"/>
  <c r="R38" i="5"/>
  <c r="Q103" i="5"/>
  <c r="Q106" i="5"/>
  <c r="N106" i="5"/>
  <c r="O108" i="5"/>
  <c r="R108" i="5"/>
  <c r="Q12" i="5"/>
  <c r="N12" i="5"/>
  <c r="Q82" i="5"/>
  <c r="N82" i="5"/>
  <c r="O84" i="5"/>
  <c r="R84" i="5"/>
  <c r="N105" i="5"/>
  <c r="Q105" i="5"/>
  <c r="N173" i="5"/>
  <c r="Q173" i="5"/>
  <c r="R17" i="5"/>
  <c r="O17" i="5"/>
  <c r="Q81" i="5"/>
  <c r="N81" i="5"/>
  <c r="O102" i="5"/>
  <c r="R102" i="5"/>
  <c r="R103" i="5"/>
  <c r="O103" i="5"/>
  <c r="Q132" i="5"/>
  <c r="N135" i="5"/>
  <c r="Q135" i="5"/>
  <c r="N3" i="5"/>
  <c r="Q20" i="5"/>
  <c r="N20" i="5"/>
  <c r="Q42" i="5"/>
  <c r="N42" i="5"/>
  <c r="R80" i="5"/>
  <c r="O80" i="5"/>
  <c r="Q133" i="5"/>
  <c r="N133" i="5"/>
  <c r="O169" i="5"/>
  <c r="R169" i="5"/>
  <c r="R40" i="5"/>
  <c r="R49" i="5"/>
  <c r="R54" i="5"/>
  <c r="R59" i="5"/>
  <c r="R68" i="5"/>
  <c r="Q98" i="5"/>
  <c r="N98" i="5"/>
  <c r="O126" i="5"/>
  <c r="R126" i="5"/>
  <c r="N212" i="5"/>
  <c r="Q212" i="5"/>
  <c r="I3" i="5"/>
  <c r="Q3" i="5"/>
  <c r="Q41" i="5"/>
  <c r="Q46" i="5"/>
  <c r="Q60" i="5"/>
  <c r="Q79" i="5"/>
  <c r="Q83" i="5"/>
  <c r="N83" i="5"/>
  <c r="O94" i="5"/>
  <c r="R94" i="5"/>
  <c r="R95" i="5"/>
  <c r="O95" i="5"/>
  <c r="N97" i="5"/>
  <c r="Q97" i="5"/>
  <c r="Q200" i="5"/>
  <c r="R233" i="5"/>
  <c r="N5" i="5"/>
  <c r="O10" i="5"/>
  <c r="N13" i="5"/>
  <c r="O18" i="5"/>
  <c r="N21" i="5"/>
  <c r="O26" i="5"/>
  <c r="N29" i="5"/>
  <c r="O34" i="5"/>
  <c r="N37" i="5"/>
  <c r="R43" i="5"/>
  <c r="R56" i="5"/>
  <c r="O100" i="5"/>
  <c r="Q114" i="5"/>
  <c r="N114" i="5"/>
  <c r="N119" i="5"/>
  <c r="N127" i="5"/>
  <c r="Q145" i="5"/>
  <c r="Q146" i="5"/>
  <c r="O152" i="5"/>
  <c r="N163" i="5"/>
  <c r="R168" i="5"/>
  <c r="O168" i="5"/>
  <c r="R177" i="5"/>
  <c r="O188" i="5"/>
  <c r="R188" i="5"/>
  <c r="N213" i="5"/>
  <c r="Q62" i="5"/>
  <c r="Q67" i="5"/>
  <c r="Q75" i="5"/>
  <c r="N75" i="5"/>
  <c r="Q91" i="5"/>
  <c r="N91" i="5"/>
  <c r="O110" i="5"/>
  <c r="R110" i="5"/>
  <c r="R111" i="5"/>
  <c r="O111" i="5"/>
  <c r="N113" i="5"/>
  <c r="Q113" i="5"/>
  <c r="Q162" i="5"/>
  <c r="R172" i="5"/>
  <c r="O172" i="5"/>
  <c r="R178" i="5"/>
  <c r="R193" i="5"/>
  <c r="R205" i="5"/>
  <c r="O205" i="5"/>
  <c r="N239" i="5"/>
  <c r="Q239" i="5"/>
  <c r="Q240" i="5"/>
  <c r="N240" i="5"/>
  <c r="N245" i="5"/>
  <c r="Q245" i="5"/>
  <c r="R48" i="5"/>
  <c r="R71" i="5"/>
  <c r="O71" i="5"/>
  <c r="Q74" i="5"/>
  <c r="N74" i="5"/>
  <c r="R87" i="5"/>
  <c r="O87" i="5"/>
  <c r="Q90" i="5"/>
  <c r="N90" i="5"/>
  <c r="N129" i="5"/>
  <c r="Q129" i="5"/>
  <c r="R138" i="5"/>
  <c r="N149" i="5"/>
  <c r="Q149" i="5"/>
  <c r="O166" i="5"/>
  <c r="O204" i="5"/>
  <c r="R204" i="5"/>
  <c r="N50" i="5"/>
  <c r="Q54" i="5"/>
  <c r="Q59" i="5"/>
  <c r="R72" i="5"/>
  <c r="O72" i="5"/>
  <c r="R88" i="5"/>
  <c r="O88" i="5"/>
  <c r="O118" i="5"/>
  <c r="R118" i="5"/>
  <c r="R119" i="5"/>
  <c r="O119" i="5"/>
  <c r="N121" i="5"/>
  <c r="Q121" i="5"/>
  <c r="Q184" i="5"/>
  <c r="O242" i="5"/>
  <c r="R242" i="5"/>
  <c r="N122" i="5"/>
  <c r="O127" i="5"/>
  <c r="N130" i="5"/>
  <c r="O133" i="5"/>
  <c r="N136" i="5"/>
  <c r="N143" i="5"/>
  <c r="R145" i="5"/>
  <c r="N153" i="5"/>
  <c r="Q156" i="5"/>
  <c r="N157" i="5"/>
  <c r="Q169" i="5"/>
  <c r="R173" i="5"/>
  <c r="N179" i="5"/>
  <c r="N183" i="5"/>
  <c r="Q183" i="5"/>
  <c r="Q189" i="5"/>
  <c r="N199" i="5"/>
  <c r="Q199" i="5"/>
  <c r="Q205" i="5"/>
  <c r="R226" i="5"/>
  <c r="O241" i="5"/>
  <c r="R241" i="5"/>
  <c r="Q248" i="5"/>
  <c r="N248" i="5"/>
  <c r="Q140" i="5"/>
  <c r="O212" i="5"/>
  <c r="R212" i="5"/>
  <c r="R213" i="5"/>
  <c r="O213" i="5"/>
  <c r="Q228" i="5"/>
  <c r="N244" i="5"/>
  <c r="Q244" i="5"/>
  <c r="R245" i="5"/>
  <c r="O245" i="5"/>
  <c r="Q247" i="5"/>
  <c r="N247" i="5"/>
  <c r="R251" i="5"/>
  <c r="Q262" i="5"/>
  <c r="N262" i="5"/>
  <c r="O96" i="5"/>
  <c r="N99" i="5"/>
  <c r="O104" i="5"/>
  <c r="N107" i="5"/>
  <c r="O112" i="5"/>
  <c r="N115" i="5"/>
  <c r="O120" i="5"/>
  <c r="N123" i="5"/>
  <c r="O128" i="5"/>
  <c r="N131" i="5"/>
  <c r="O134" i="5"/>
  <c r="N138" i="5"/>
  <c r="O141" i="5"/>
  <c r="N144" i="5"/>
  <c r="O148" i="5"/>
  <c r="N151" i="5"/>
  <c r="R153" i="5"/>
  <c r="N161" i="5"/>
  <c r="Q164" i="5"/>
  <c r="N165" i="5"/>
  <c r="R185" i="5"/>
  <c r="R201" i="5"/>
  <c r="N207" i="5"/>
  <c r="Q207" i="5"/>
  <c r="Q208" i="5"/>
  <c r="N208" i="5"/>
  <c r="O220" i="5"/>
  <c r="R220" i="5"/>
  <c r="R221" i="5"/>
  <c r="O221" i="5"/>
  <c r="N272" i="5"/>
  <c r="Q272" i="5"/>
  <c r="O131" i="5"/>
  <c r="O144" i="5"/>
  <c r="N155" i="5"/>
  <c r="N177" i="5"/>
  <c r="N191" i="5"/>
  <c r="Q191" i="5"/>
  <c r="R209" i="5"/>
  <c r="N215" i="5"/>
  <c r="Q215" i="5"/>
  <c r="Q216" i="5"/>
  <c r="N216" i="5"/>
  <c r="O228" i="5"/>
  <c r="R228" i="5"/>
  <c r="R229" i="5"/>
  <c r="O229" i="5"/>
  <c r="Q270" i="5"/>
  <c r="N270" i="5"/>
  <c r="R137" i="5"/>
  <c r="Q148" i="5"/>
  <c r="Q176" i="5"/>
  <c r="O180" i="5"/>
  <c r="R180" i="5"/>
  <c r="R181" i="5"/>
  <c r="Q192" i="5"/>
  <c r="O196" i="5"/>
  <c r="R196" i="5"/>
  <c r="R197" i="5"/>
  <c r="R217" i="5"/>
  <c r="N223" i="5"/>
  <c r="Q223" i="5"/>
  <c r="Q224" i="5"/>
  <c r="N224" i="5"/>
  <c r="O236" i="5"/>
  <c r="R236" i="5"/>
  <c r="R237" i="5"/>
  <c r="O237" i="5"/>
  <c r="N139" i="5"/>
  <c r="R161" i="5"/>
  <c r="Q172" i="5"/>
  <c r="R225" i="5"/>
  <c r="N231" i="5"/>
  <c r="Q231" i="5"/>
  <c r="Q232" i="5"/>
  <c r="N232" i="5"/>
  <c r="R255" i="5"/>
  <c r="O255" i="5"/>
  <c r="Q258" i="5"/>
  <c r="N258" i="5"/>
  <c r="R247" i="5"/>
  <c r="O247" i="5"/>
  <c r="Q249" i="5"/>
  <c r="N249" i="5"/>
  <c r="Q250" i="5"/>
  <c r="N250" i="5"/>
  <c r="Q254" i="5"/>
  <c r="O261" i="5"/>
  <c r="R261" i="5"/>
  <c r="O277" i="5"/>
  <c r="R277" i="5"/>
  <c r="O285" i="5"/>
  <c r="R285" i="5"/>
  <c r="N302" i="5"/>
  <c r="N312" i="5"/>
  <c r="Q312" i="5"/>
  <c r="O325" i="5"/>
  <c r="R325" i="5"/>
  <c r="R328" i="5"/>
  <c r="O328" i="5"/>
  <c r="R355" i="5"/>
  <c r="R376" i="5"/>
  <c r="O376" i="5"/>
  <c r="R244" i="5"/>
  <c r="R254" i="5"/>
  <c r="O254" i="5"/>
  <c r="O259" i="5"/>
  <c r="O275" i="5"/>
  <c r="N304" i="5"/>
  <c r="Q304" i="5"/>
  <c r="N357" i="5"/>
  <c r="Q357" i="5"/>
  <c r="O362" i="5"/>
  <c r="R362" i="5"/>
  <c r="O317" i="5"/>
  <c r="R317" i="5"/>
  <c r="O381" i="5"/>
  <c r="R381" i="5"/>
  <c r="O309" i="5"/>
  <c r="R309" i="5"/>
  <c r="N336" i="5"/>
  <c r="Q336" i="5"/>
  <c r="O349" i="5"/>
  <c r="R349" i="5"/>
  <c r="O269" i="5"/>
  <c r="R269" i="5"/>
  <c r="N296" i="5"/>
  <c r="Q296" i="5"/>
  <c r="O301" i="5"/>
  <c r="R301" i="5"/>
  <c r="R342" i="5"/>
  <c r="O342" i="5"/>
  <c r="N344" i="5"/>
  <c r="Q344" i="5"/>
  <c r="N400" i="5"/>
  <c r="Q400" i="5"/>
  <c r="O253" i="5"/>
  <c r="O267" i="5"/>
  <c r="N278" i="5"/>
  <c r="O315" i="5"/>
  <c r="N326" i="5"/>
  <c r="R371" i="5"/>
  <c r="Q377" i="5"/>
  <c r="N377" i="5"/>
  <c r="Q382" i="5"/>
  <c r="O394" i="5"/>
  <c r="R394" i="5"/>
  <c r="N288" i="5"/>
  <c r="Q288" i="5"/>
  <c r="O307" i="5"/>
  <c r="N318" i="5"/>
  <c r="Q329" i="5"/>
  <c r="N329" i="5"/>
  <c r="Q363" i="5"/>
  <c r="R378" i="5"/>
  <c r="N280" i="5"/>
  <c r="Q280" i="5"/>
  <c r="O293" i="5"/>
  <c r="R293" i="5"/>
  <c r="O299" i="5"/>
  <c r="N320" i="5"/>
  <c r="Q320" i="5"/>
  <c r="O330" i="5"/>
  <c r="R330" i="5"/>
  <c r="N384" i="5"/>
  <c r="Q384" i="5"/>
  <c r="O397" i="5"/>
  <c r="R397" i="5"/>
  <c r="N257" i="5"/>
  <c r="O262" i="5"/>
  <c r="N265" i="5"/>
  <c r="O270" i="5"/>
  <c r="N273" i="5"/>
  <c r="O278" i="5"/>
  <c r="N281" i="5"/>
  <c r="O286" i="5"/>
  <c r="N289" i="5"/>
  <c r="O294" i="5"/>
  <c r="N297" i="5"/>
  <c r="O302" i="5"/>
  <c r="O310" i="5"/>
  <c r="N313" i="5"/>
  <c r="O318" i="5"/>
  <c r="N321" i="5"/>
  <c r="O326" i="5"/>
  <c r="O339" i="5"/>
  <c r="N345" i="5"/>
  <c r="O352" i="5"/>
  <c r="O358" i="5"/>
  <c r="Q371" i="5"/>
  <c r="N379" i="5"/>
  <c r="N385" i="5"/>
  <c r="N327" i="5"/>
  <c r="N334" i="5"/>
  <c r="N347" i="5"/>
  <c r="O263" i="5"/>
  <c r="N266" i="5"/>
  <c r="O271" i="5"/>
  <c r="N274" i="5"/>
  <c r="O279" i="5"/>
  <c r="N282" i="5"/>
  <c r="O287" i="5"/>
  <c r="N290" i="5"/>
  <c r="O295" i="5"/>
  <c r="N298" i="5"/>
  <c r="O303" i="5"/>
  <c r="N306" i="5"/>
  <c r="O311" i="5"/>
  <c r="N314" i="5"/>
  <c r="O319" i="5"/>
  <c r="N322" i="5"/>
  <c r="Q333" i="5"/>
  <c r="O334" i="5"/>
  <c r="O347" i="5"/>
  <c r="N355" i="5"/>
  <c r="Q360" i="5"/>
  <c r="N361" i="5"/>
  <c r="R373" i="5"/>
  <c r="N387" i="5"/>
  <c r="R402" i="5"/>
  <c r="R333" i="5"/>
  <c r="Q341" i="5"/>
  <c r="R346" i="5"/>
  <c r="Q368" i="5"/>
  <c r="Q376" i="5"/>
  <c r="Q381" i="5"/>
  <c r="O382" i="5"/>
  <c r="Q397" i="5"/>
  <c r="O398" i="5"/>
  <c r="M29" i="3" l="1"/>
  <c r="N29" i="3" s="1"/>
  <c r="O29" i="3"/>
  <c r="W29" i="3" s="1"/>
  <c r="O28" i="3"/>
  <c r="W28" i="3" s="1"/>
  <c r="M28" i="3"/>
  <c r="N28" i="3" s="1"/>
  <c r="R28" i="3"/>
  <c r="R30" i="3"/>
  <c r="O30" i="3"/>
  <c r="W30" i="3" s="1"/>
  <c r="S30" i="3"/>
  <c r="S32" i="3"/>
  <c r="M27" i="3"/>
  <c r="R32" i="3"/>
  <c r="M32" i="3"/>
  <c r="N32" i="3" s="1"/>
  <c r="R27" i="3"/>
  <c r="S27" i="3"/>
  <c r="W25" i="3"/>
  <c r="R9" i="3"/>
  <c r="M9" i="3"/>
  <c r="N9" i="3" s="1"/>
  <c r="O9" i="3"/>
  <c r="W9" i="3" s="1"/>
  <c r="A48" i="6"/>
  <c r="B48" i="6" s="1"/>
  <c r="O12" i="3"/>
  <c r="W12" i="3" s="1"/>
  <c r="R12" i="3"/>
  <c r="M12" i="3"/>
  <c r="N12" i="3" s="1"/>
  <c r="S12" i="3"/>
  <c r="R15" i="3"/>
  <c r="M8" i="3"/>
  <c r="N8" i="3" s="1"/>
  <c r="S10" i="3"/>
  <c r="S15" i="3"/>
  <c r="M15" i="3"/>
  <c r="N15" i="3" s="1"/>
  <c r="M10" i="3"/>
  <c r="N10" i="3" s="1"/>
  <c r="R10" i="3"/>
  <c r="S8" i="3"/>
  <c r="M8" i="4"/>
  <c r="L6" i="3"/>
  <c r="M6" i="3" s="1"/>
  <c r="N6" i="3" s="1"/>
  <c r="L7" i="3"/>
  <c r="M7" i="3" s="1"/>
  <c r="N7" i="3" s="1"/>
  <c r="U6" i="3"/>
  <c r="U7" i="3"/>
  <c r="R7" i="3"/>
  <c r="O8" i="3"/>
  <c r="W8" i="3" s="1"/>
  <c r="S7" i="3"/>
  <c r="R6" i="3"/>
  <c r="L3" i="3"/>
  <c r="L4" i="3"/>
  <c r="O4" i="3" s="1"/>
  <c r="W4" i="3" s="1"/>
  <c r="U5" i="3"/>
  <c r="R4" i="3"/>
  <c r="S4" i="3"/>
  <c r="O5" i="3"/>
  <c r="W5" i="3" s="1"/>
  <c r="R5" i="3"/>
  <c r="S5" i="3"/>
  <c r="O3" i="5"/>
  <c r="J3" i="3" s="1"/>
  <c r="K3" i="3" s="1"/>
  <c r="R3" i="5"/>
  <c r="D18" i="6"/>
  <c r="C18" i="6"/>
  <c r="E18" i="6"/>
  <c r="A19" i="6"/>
  <c r="B18" i="6"/>
  <c r="P4" i="4"/>
  <c r="U4" i="3" s="1"/>
  <c r="T3" i="3"/>
  <c r="M5" i="3"/>
  <c r="N5" i="3" s="1"/>
  <c r="B7" i="6"/>
  <c r="E48" i="6" l="1"/>
  <c r="A49" i="6"/>
  <c r="E49" i="6" s="1"/>
  <c r="C48" i="6"/>
  <c r="D48" i="6"/>
  <c r="N8" i="4"/>
  <c r="Q8" i="4"/>
  <c r="R8" i="4" s="1"/>
  <c r="O6" i="3"/>
  <c r="W6" i="3" s="1"/>
  <c r="O7" i="3"/>
  <c r="W7" i="3" s="1"/>
  <c r="M7" i="4"/>
  <c r="N7" i="4" s="1"/>
  <c r="M6" i="4"/>
  <c r="M4" i="3"/>
  <c r="N4" i="3" s="1"/>
  <c r="M3" i="4"/>
  <c r="M4" i="4"/>
  <c r="M5" i="4"/>
  <c r="R3" i="3"/>
  <c r="B6" i="6" s="1"/>
  <c r="S3" i="3"/>
  <c r="B9" i="6" s="1"/>
  <c r="O3" i="3"/>
  <c r="W3" i="3" s="1"/>
  <c r="M3" i="3"/>
  <c r="N3" i="3" s="1"/>
  <c r="U3" i="3"/>
  <c r="B10" i="6"/>
  <c r="E19" i="6"/>
  <c r="B19" i="6"/>
  <c r="A20" i="6"/>
  <c r="D19" i="6"/>
  <c r="C19" i="6"/>
  <c r="C49" i="6" l="1"/>
  <c r="D49" i="6"/>
  <c r="A50" i="6"/>
  <c r="C50" i="6" s="1"/>
  <c r="B49" i="6"/>
  <c r="B8" i="6"/>
  <c r="Q7" i="4"/>
  <c r="R7" i="4" s="1"/>
  <c r="Q6" i="4"/>
  <c r="R6" i="4" s="1"/>
  <c r="N6" i="4"/>
  <c r="F19" i="6"/>
  <c r="N3" i="4"/>
  <c r="Q3" i="4"/>
  <c r="R3" i="4" s="1"/>
  <c r="B13" i="6"/>
  <c r="B11" i="6"/>
  <c r="B12" i="6"/>
  <c r="F48" i="6"/>
  <c r="F18" i="6"/>
  <c r="F49" i="6"/>
  <c r="Q4" i="4"/>
  <c r="R4" i="4" s="1"/>
  <c r="N4" i="4"/>
  <c r="A21" i="6"/>
  <c r="D20" i="6"/>
  <c r="B20" i="6"/>
  <c r="E20" i="6"/>
  <c r="C20" i="6"/>
  <c r="F20" i="6"/>
  <c r="Q5" i="4"/>
  <c r="R5" i="4" s="1"/>
  <c r="N5" i="4"/>
  <c r="E50" i="6" l="1"/>
  <c r="F50" i="6"/>
  <c r="D50" i="6"/>
  <c r="A51" i="6"/>
  <c r="F51" i="6" s="1"/>
  <c r="B50" i="6"/>
  <c r="B21" i="6"/>
  <c r="F21" i="6"/>
  <c r="D21" i="6"/>
  <c r="C21" i="6"/>
  <c r="E21" i="6"/>
  <c r="A22" i="6"/>
  <c r="B51" i="6" l="1"/>
  <c r="A52" i="6"/>
  <c r="A53" i="6" s="1"/>
  <c r="E51" i="6"/>
  <c r="C51" i="6"/>
  <c r="D51" i="6"/>
  <c r="D22" i="6"/>
  <c r="C22" i="6"/>
  <c r="F22" i="6"/>
  <c r="E22" i="6"/>
  <c r="A23" i="6"/>
  <c r="B22" i="6"/>
  <c r="F52" i="6" l="1"/>
  <c r="B52" i="6"/>
  <c r="C52" i="6"/>
  <c r="D52" i="6"/>
  <c r="E52" i="6"/>
  <c r="B53" i="6"/>
  <c r="F53" i="6"/>
  <c r="D53" i="6"/>
  <c r="C53" i="6"/>
  <c r="A54" i="6"/>
  <c r="E53" i="6"/>
  <c r="F23" i="6"/>
  <c r="E23" i="6"/>
  <c r="B23" i="6"/>
  <c r="A24" i="6"/>
  <c r="D23" i="6"/>
  <c r="C23" i="6"/>
  <c r="D54" i="6" l="1"/>
  <c r="C54" i="6"/>
  <c r="F54" i="6"/>
  <c r="E54" i="6"/>
  <c r="A55" i="6"/>
  <c r="B54" i="6"/>
  <c r="A25" i="6"/>
  <c r="D24" i="6"/>
  <c r="B24" i="6"/>
  <c r="C24" i="6"/>
  <c r="F24" i="6"/>
  <c r="E24" i="6"/>
  <c r="B25" i="6" l="1"/>
  <c r="F25" i="6"/>
  <c r="D25" i="6"/>
  <c r="C25" i="6"/>
  <c r="A26" i="6"/>
  <c r="E25" i="6"/>
  <c r="F55" i="6"/>
  <c r="E55" i="6"/>
  <c r="B55" i="6"/>
  <c r="A56" i="6"/>
  <c r="D55" i="6"/>
  <c r="C55" i="6"/>
  <c r="D26" i="6" l="1"/>
  <c r="C26" i="6"/>
  <c r="F26" i="6"/>
  <c r="E26" i="6"/>
  <c r="A27" i="6"/>
  <c r="B26" i="6"/>
  <c r="A57" i="6"/>
  <c r="D56" i="6"/>
  <c r="B56" i="6"/>
  <c r="E56" i="6"/>
  <c r="C56" i="6"/>
  <c r="F56" i="6"/>
  <c r="B57" i="6" l="1"/>
  <c r="F57" i="6"/>
  <c r="D57" i="6"/>
  <c r="C57" i="6"/>
  <c r="E57" i="6"/>
  <c r="A58" i="6"/>
  <c r="F27" i="6"/>
  <c r="E27" i="6"/>
  <c r="B27" i="6"/>
  <c r="A28" i="6"/>
  <c r="D27" i="6"/>
  <c r="C27" i="6"/>
  <c r="D58" i="6" l="1"/>
  <c r="C58" i="6"/>
  <c r="F58" i="6"/>
  <c r="E58" i="6"/>
  <c r="A59" i="6"/>
  <c r="B58" i="6"/>
  <c r="A29" i="6"/>
  <c r="D28" i="6"/>
  <c r="B28" i="6"/>
  <c r="E28" i="6"/>
  <c r="F28" i="6"/>
  <c r="C28" i="6"/>
  <c r="B29" i="6" l="1"/>
  <c r="F29" i="6"/>
  <c r="D29" i="6"/>
  <c r="C29" i="6"/>
  <c r="A30" i="6"/>
  <c r="E29" i="6"/>
  <c r="F59" i="6"/>
  <c r="E59" i="6"/>
  <c r="B59" i="6"/>
  <c r="A60" i="6"/>
  <c r="D59" i="6"/>
  <c r="C59" i="6"/>
  <c r="D30" i="6" l="1"/>
  <c r="C30" i="6"/>
  <c r="F30" i="6"/>
  <c r="E30" i="6"/>
  <c r="A31" i="6"/>
  <c r="B30" i="6"/>
  <c r="A61" i="6"/>
  <c r="D60" i="6"/>
  <c r="B60" i="6"/>
  <c r="C60" i="6"/>
  <c r="F60" i="6"/>
  <c r="E60" i="6"/>
  <c r="B61" i="6" l="1"/>
  <c r="F61" i="6"/>
  <c r="D61" i="6"/>
  <c r="C61" i="6"/>
  <c r="A62" i="6"/>
  <c r="E61" i="6"/>
  <c r="F31" i="6"/>
  <c r="E31" i="6"/>
  <c r="B31" i="6"/>
  <c r="A32" i="6"/>
  <c r="C31" i="6"/>
  <c r="D31" i="6"/>
  <c r="D62" i="6" l="1"/>
  <c r="C62" i="6"/>
  <c r="F62" i="6"/>
  <c r="E62" i="6"/>
  <c r="A63" i="6"/>
  <c r="B62" i="6"/>
  <c r="A33" i="6"/>
  <c r="D32" i="6"/>
  <c r="B32" i="6"/>
  <c r="F32" i="6"/>
  <c r="C32" i="6"/>
  <c r="E32" i="6"/>
  <c r="B33" i="6" l="1"/>
  <c r="F33" i="6"/>
  <c r="D33" i="6"/>
  <c r="C33" i="6"/>
  <c r="A34" i="6"/>
  <c r="E33" i="6"/>
  <c r="F63" i="6"/>
  <c r="E63" i="6"/>
  <c r="B63" i="6"/>
  <c r="A64" i="6"/>
  <c r="D63" i="6"/>
  <c r="C63" i="6"/>
  <c r="D34" i="6" l="1"/>
  <c r="C34" i="6"/>
  <c r="F34" i="6"/>
  <c r="E34" i="6"/>
  <c r="A35" i="6"/>
  <c r="B34" i="6"/>
  <c r="A65" i="6"/>
  <c r="D64" i="6"/>
  <c r="B64" i="6"/>
  <c r="E64" i="6"/>
  <c r="F64" i="6"/>
  <c r="C64" i="6"/>
  <c r="B65" i="6" l="1"/>
  <c r="F65" i="6"/>
  <c r="D65" i="6"/>
  <c r="C65" i="6"/>
  <c r="A66" i="6"/>
  <c r="E65" i="6"/>
  <c r="F35" i="6"/>
  <c r="E35" i="6"/>
  <c r="B35" i="6"/>
  <c r="A36" i="6"/>
  <c r="D35" i="6"/>
  <c r="C35" i="6"/>
  <c r="D66" i="6" l="1"/>
  <c r="C66" i="6"/>
  <c r="F66" i="6"/>
  <c r="E66" i="6"/>
  <c r="A67" i="6"/>
  <c r="B66" i="6"/>
  <c r="A37" i="6"/>
  <c r="D36" i="6"/>
  <c r="B36" i="6"/>
  <c r="F36" i="6"/>
  <c r="E36" i="6"/>
  <c r="C36" i="6"/>
  <c r="B37" i="6" l="1"/>
  <c r="F37" i="6"/>
  <c r="D37" i="6"/>
  <c r="C37" i="6"/>
  <c r="A38" i="6"/>
  <c r="E37" i="6"/>
  <c r="F67" i="6"/>
  <c r="E67" i="6"/>
  <c r="B67" i="6"/>
  <c r="A68" i="6"/>
  <c r="C67" i="6"/>
  <c r="D67" i="6"/>
  <c r="D38" i="6" l="1"/>
  <c r="C38" i="6"/>
  <c r="F38" i="6"/>
  <c r="E38" i="6"/>
  <c r="B38" i="6"/>
  <c r="A39" i="6"/>
  <c r="A69" i="6"/>
  <c r="D68" i="6"/>
  <c r="B68" i="6"/>
  <c r="F68" i="6"/>
  <c r="C68" i="6"/>
  <c r="E68" i="6"/>
  <c r="B69" i="6" l="1"/>
  <c r="F69" i="6"/>
  <c r="D69" i="6"/>
  <c r="C69" i="6"/>
  <c r="A70" i="6"/>
  <c r="E69" i="6"/>
  <c r="F39" i="6"/>
  <c r="E39" i="6"/>
  <c r="B39" i="6"/>
  <c r="A40" i="6"/>
  <c r="C39" i="6"/>
  <c r="D39" i="6"/>
  <c r="D70" i="6" l="1"/>
  <c r="C70" i="6"/>
  <c r="A71" i="6"/>
  <c r="F70" i="6"/>
  <c r="E70" i="6"/>
  <c r="B70" i="6"/>
  <c r="A41" i="6"/>
  <c r="D40" i="6"/>
  <c r="B40" i="6"/>
  <c r="F40" i="6"/>
  <c r="E40" i="6"/>
  <c r="C40" i="6"/>
  <c r="B41" i="6" l="1"/>
  <c r="F41" i="6"/>
  <c r="D41" i="6"/>
  <c r="C41" i="6"/>
  <c r="A42" i="6"/>
  <c r="E41" i="6"/>
  <c r="F71" i="6"/>
  <c r="E71" i="6"/>
  <c r="D71" i="6"/>
  <c r="B71" i="6"/>
  <c r="C71" i="6"/>
  <c r="D42" i="6" l="1"/>
  <c r="C42" i="6"/>
  <c r="F42" i="6"/>
  <c r="E42" i="6"/>
  <c r="A43" i="6"/>
  <c r="B42" i="6"/>
  <c r="F43" i="6" l="1"/>
  <c r="E43" i="6"/>
  <c r="B43" i="6"/>
  <c r="D43" i="6"/>
  <c r="C43" i="6"/>
</calcChain>
</file>

<file path=xl/sharedStrings.xml><?xml version="1.0" encoding="utf-8"?>
<sst xmlns="http://schemas.openxmlformats.org/spreadsheetml/2006/main" count="261" uniqueCount="159">
  <si>
    <t>Handleiding</t>
  </si>
  <si>
    <t>Gebruik dit bestand als centrale financiële administratie voor Ingenious Interior.</t>
  </si>
  <si>
    <t>1) Instellingen</t>
  </si>
  <si>
    <t xml:space="preserve">   - Controleer standaard BTW% (cel B4) en wisselkoersen (SRD per 1 valuta).</t>
  </si>
  <si>
    <t xml:space="preserve">   - Voeg koersregels toe met een datum (oplopend).</t>
  </si>
  <si>
    <t>2) Facturen</t>
  </si>
  <si>
    <t xml:space="preserve">   - Voeg per klant/project één factuurregel toe (FactuurID verplicht en uniek).</t>
  </si>
  <si>
    <t xml:space="preserve">   - Vul: Klant, Project, Goedkeuringsdatum, Offerte valuta, Bedrag excl. BTW en (optioneel) BTW%.</t>
  </si>
  <si>
    <t xml:space="preserve">   - Status en openstaand saldo berekenen automatisch op basis van betalingen + extra kosten.</t>
  </si>
  <si>
    <t>3) Betalingen</t>
  </si>
  <si>
    <t xml:space="preserve">   - Elke ontvangst is een losse regel; deelbetalingen onbeperkt.</t>
  </si>
  <si>
    <t xml:space="preserve">   - Kies FactuurID, datum, type, % (dropdown) en valuta (dropdown).</t>
  </si>
  <si>
    <t xml:space="preserve">   - Vul het ontvangen bedrag in; omrekeningen en betaalde % zijn automatisch.</t>
  </si>
  <si>
    <t xml:space="preserve">   - Zodra totaal betaald &gt;= 100%, wordt de factuur automatisch 'Voldaan'.</t>
  </si>
  <si>
    <t>4) Extra_kosten</t>
  </si>
  <si>
    <t xml:space="preserve">   - Voeg extra kosten toe na goedkeuring en koppel aan FactuurID.</t>
  </si>
  <si>
    <t xml:space="preserve">   - Extra kosten tellen automatisch mee in het totaal te betalen.</t>
  </si>
  <si>
    <t>5) Overzicht</t>
  </si>
  <si>
    <t xml:space="preserve">   - Kerncijfers + ontvangsten per week/maand en volledig betaalde bedragen.</t>
  </si>
  <si>
    <t>Instellingen</t>
  </si>
  <si>
    <t>Rapportagedatum (voor openstaand saldo in SRD)</t>
  </si>
  <si>
    <t>Standaard BTW% (als je per factuur niets invult)</t>
  </si>
  <si>
    <t>Dropdown lijsten</t>
  </si>
  <si>
    <t>Valuta</t>
  </si>
  <si>
    <t>Percentages</t>
  </si>
  <si>
    <t>Betalingstype</t>
  </si>
  <si>
    <t>SRD</t>
  </si>
  <si>
    <t>Aanbetaling</t>
  </si>
  <si>
    <t>USD</t>
  </si>
  <si>
    <t>Tussentijds</t>
  </si>
  <si>
    <t>EUR</t>
  </si>
  <si>
    <t>Saldo</t>
  </si>
  <si>
    <t>Overig</t>
  </si>
  <si>
    <t>Wisselkoersen (SRD per 1 valuta) - voeg rijen toe en houd datum oplopend</t>
  </si>
  <si>
    <t>Datum</t>
  </si>
  <si>
    <t>Tip: vervang de 9999-12-31 placeholder-rijen door echte datums bij nieuwe koersmomenten.</t>
  </si>
  <si>
    <t>FactuurID</t>
  </si>
  <si>
    <t>Goedkeuringsdatum</t>
  </si>
  <si>
    <t>Offerte valuta</t>
  </si>
  <si>
    <t>Bedrag excl. BTW</t>
  </si>
  <si>
    <t>BTW%</t>
  </si>
  <si>
    <t>BTW bedrag</t>
  </si>
  <si>
    <t>Totaal incl. BTW</t>
  </si>
  <si>
    <t>Extra kosten incl. BTW</t>
  </si>
  <si>
    <t>Totaal te betalen incl. BTW</t>
  </si>
  <si>
    <t>Reeds betaald (offerte valuta)</t>
  </si>
  <si>
    <t>Betaald %</t>
  </si>
  <si>
    <t>Status</t>
  </si>
  <si>
    <t>Openstaand (offerte valuta)</t>
  </si>
  <si>
    <t>Laatste betalingsdatum</t>
  </si>
  <si>
    <t>FX op goedkeuringsdatum (SRD/valuta)</t>
  </si>
  <si>
    <t>Totaal te betalen (SRD)</t>
  </si>
  <si>
    <t>BTW totaal (SRD)</t>
  </si>
  <si>
    <t>Ontvangen (SRD)</t>
  </si>
  <si>
    <t>BTW ontvangen (SRD)</t>
  </si>
  <si>
    <t>FX op rapportdatum (SRD/valuta)</t>
  </si>
  <si>
    <t>Openstaand (SRD)</t>
  </si>
  <si>
    <t>Betalingen (deelbetalingen per factuur)</t>
  </si>
  <si>
    <t>BetalingID</t>
  </si>
  <si>
    <t>Betalingsdatum</t>
  </si>
  <si>
    <t>Geselecteerd %</t>
  </si>
  <si>
    <t>Betalingsvaluta</t>
  </si>
  <si>
    <t>FX betaling-&gt;SRD (SRD/valuta)</t>
  </si>
  <si>
    <t>FX offerte-&gt;SRD (SRD/offerte) (op betaaldatum)</t>
  </si>
  <si>
    <t>Ontvangen bedrag (offerte valuta)</t>
  </si>
  <si>
    <t>Ontvangen bedrag (SRD)</t>
  </si>
  <si>
    <t>Factuur totaal te betalen (offerte valuta)</t>
  </si>
  <si>
    <t>Betaalde % (berekend)</t>
  </si>
  <si>
    <t>Verwacht bedrag (offerte valuta)</t>
  </si>
  <si>
    <t>Verwacht bedrag (betalingsvaluta)</t>
  </si>
  <si>
    <t>Opmerking</t>
  </si>
  <si>
    <t>Extra kosten (na goedkeuring)</t>
  </si>
  <si>
    <t>ExtraID</t>
  </si>
  <si>
    <t>Omschrijving</t>
  </si>
  <si>
    <t>Bedrag excl. BTW (valuta)</t>
  </si>
  <si>
    <t>BTW bedrag (valuta)</t>
  </si>
  <si>
    <t>Totaal incl. BTW (valuta)</t>
  </si>
  <si>
    <t>FX extra-&gt;SRD (SRD/valuta)</t>
  </si>
  <si>
    <t>FX offerte-&gt;SRD (SRD/offerte) (op goedkeuringsdatum)</t>
  </si>
  <si>
    <t>Bedrag excl. BTW (offerte valuta)</t>
  </si>
  <si>
    <t>BTW bedrag (offerte valuta)</t>
  </si>
  <si>
    <t>Totaal incl. BTW (offerte valuta)</t>
  </si>
  <si>
    <t>Bedrag excl. BTW (SRD)</t>
  </si>
  <si>
    <t>BTW bedrag (SRD)</t>
  </si>
  <si>
    <t>Totaal incl. BTW (SRD)</t>
  </si>
  <si>
    <t>Overzicht (BTW, ontvangsten, openstaand)</t>
  </si>
  <si>
    <t>Rapportagedatum</t>
  </si>
  <si>
    <t>Kerncijfers (SRD)</t>
  </si>
  <si>
    <t>Totaal te betalen (SRD, op goedkeuringsdatum)</t>
  </si>
  <si>
    <t>Totaal ontvangen (SRD)</t>
  </si>
  <si>
    <t>Openstaand saldo (SRD, op rapportagedatum)</t>
  </si>
  <si>
    <t>BTW totaal (SRD, op goedkeuringsdatum)</t>
  </si>
  <si>
    <t>Aantal facturen voldaan</t>
  </si>
  <si>
    <t>Aantal facturen open</t>
  </si>
  <si>
    <t>Totaal volledig betaalde facturen (SRD, op goedkeuringsdatum)</t>
  </si>
  <si>
    <t>Ontvangen bedragen per week (SRD)</t>
  </si>
  <si>
    <t>Week start</t>
  </si>
  <si>
    <t>Jaar</t>
  </si>
  <si>
    <t>Weeknr</t>
  </si>
  <si>
    <t>Volledig betaald (SRD)</t>
  </si>
  <si>
    <t>Ontvangen bedragen per maand (SRD)</t>
  </si>
  <si>
    <t>Maand start</t>
  </si>
  <si>
    <t>Maand</t>
  </si>
  <si>
    <t>Facturen &amp; Schulden</t>
  </si>
  <si>
    <t>F-1001</t>
  </si>
  <si>
    <t>Leveranciers</t>
  </si>
  <si>
    <t>Referentie</t>
  </si>
  <si>
    <t>19 TRADING</t>
  </si>
  <si>
    <t>Factuurdatum</t>
  </si>
  <si>
    <t>F-1002</t>
  </si>
  <si>
    <t>F-1003</t>
  </si>
  <si>
    <t>F-1004</t>
  </si>
  <si>
    <t>F-1005</t>
  </si>
  <si>
    <t>INGENIOUS INTERIOR</t>
  </si>
  <si>
    <t>LEIDSCHEWEG</t>
  </si>
  <si>
    <t>F-1006</t>
  </si>
  <si>
    <t>B-001</t>
  </si>
  <si>
    <t>B-002</t>
  </si>
  <si>
    <t>B-003</t>
  </si>
  <si>
    <t>B-004</t>
  </si>
  <si>
    <t>B-005</t>
  </si>
  <si>
    <t>B-006</t>
  </si>
  <si>
    <t>Betaald bedrag (valuta)</t>
  </si>
  <si>
    <t>RENOVATIE ROBERT</t>
  </si>
  <si>
    <t>F-1007</t>
  </si>
  <si>
    <t>F-1008</t>
  </si>
  <si>
    <t>F-1009</t>
  </si>
  <si>
    <t>F-1010</t>
  </si>
  <si>
    <t>F-1011</t>
  </si>
  <si>
    <t>KEN BOUWMATERIALEN</t>
  </si>
  <si>
    <t>CARIBBEAN TRADING</t>
  </si>
  <si>
    <t>DRIE ANKRA</t>
  </si>
  <si>
    <t>F-1012</t>
  </si>
  <si>
    <t>EDC</t>
  </si>
  <si>
    <t>PANDAY</t>
  </si>
  <si>
    <t>F-1013</t>
  </si>
  <si>
    <t>F-1014</t>
  </si>
  <si>
    <t>F-1015</t>
  </si>
  <si>
    <t>Open</t>
  </si>
  <si>
    <t>Voldaan</t>
  </si>
  <si>
    <t>Zazzles</t>
  </si>
  <si>
    <t>19 Trading</t>
  </si>
  <si>
    <t>F-1016</t>
  </si>
  <si>
    <t>F-1017</t>
  </si>
  <si>
    <t>F-1018</t>
  </si>
  <si>
    <t>F-1019</t>
  </si>
  <si>
    <t>F-1020</t>
  </si>
  <si>
    <t>F-1021</t>
  </si>
  <si>
    <t>F-1022</t>
  </si>
  <si>
    <t>F-1023</t>
  </si>
  <si>
    <t>F-1024</t>
  </si>
  <si>
    <t>F-1025</t>
  </si>
  <si>
    <t>F-1026</t>
  </si>
  <si>
    <t>F-1027</t>
  </si>
  <si>
    <t>F-1028</t>
  </si>
  <si>
    <t>F-1029</t>
  </si>
  <si>
    <t>F-1030</t>
  </si>
  <si>
    <t>Panday</t>
  </si>
  <si>
    <t>Jetzza International N.V.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</si>
</sst>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"/>
    <numFmt numFmtId="165" formatCode="0.0%"/>
    <numFmt numFmtId="166" formatCode="#,##0.0000"/>
    <numFmt numFmtId="167" formatCode="#,##0.00_);[Red]\(#,##0.00\);&quot;-&quot;;@"/>
  </numFmts>
  <fonts count="9" x14ac:knownFonts="1">
    <font>
      <sz val="11"/>
      <color theme="1"/>
      <name val="Calibri"/>
      <family val="2"/>
      <scheme val="minor"/>
    </font>
    <font>
      <b/>
      <sz val="16"/>
      <color rgb="FF1F4E79"/>
      <name val="Calibri"/>
      <family val="2"/>
    </font>
    <font>
      <b/>
      <sz val="11"/>
      <color rgb="FF1F4E79"/>
      <name val="Calibri"/>
      <family val="2"/>
    </font>
    <font>
      <sz val="11"/>
      <color rgb="FF0000FF"/>
      <name val="Calibri"/>
      <family val="2"/>
    </font>
    <font>
      <b/>
      <sz val="11"/>
      <color rgb="FFFFFFFF"/>
      <name val="Calibri"/>
      <family val="2"/>
    </font>
    <font>
      <sz val="11"/>
      <color rgb="FF7F7F7F"/>
      <name val="Calibri"/>
      <family val="2"/>
    </font>
    <font>
      <i/>
      <sz val="11"/>
      <color rgb="FF40404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0" xfId="0" applyFont="1"/>
    <xf numFmtId="164" fontId="3" fillId="0" borderId="0" xfId="0" applyNumberFormat="1" applyFont="1"/>
    <xf numFmtId="165" fontId="3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9" fontId="3" fillId="0" borderId="1" xfId="0" applyNumberFormat="1" applyFont="1" applyBorder="1"/>
    <xf numFmtId="164" fontId="3" fillId="0" borderId="1" xfId="0" applyNumberFormat="1" applyFont="1" applyBorder="1"/>
    <xf numFmtId="166" fontId="3" fillId="0" borderId="1" xfId="0" applyNumberFormat="1" applyFont="1" applyBorder="1"/>
    <xf numFmtId="164" fontId="5" fillId="0" borderId="1" xfId="0" applyNumberFormat="1" applyFont="1" applyBorder="1"/>
    <xf numFmtId="166" fontId="5" fillId="0" borderId="1" xfId="0" applyNumberFormat="1" applyFont="1" applyBorder="1"/>
    <xf numFmtId="167" fontId="3" fillId="0" borderId="1" xfId="0" applyNumberFormat="1" applyFont="1" applyBorder="1"/>
    <xf numFmtId="165" fontId="3" fillId="0" borderId="1" xfId="0" applyNumberFormat="1" applyFont="1" applyBorder="1"/>
    <xf numFmtId="167" fontId="7" fillId="0" borderId="1" xfId="0" applyNumberFormat="1" applyFont="1" applyBorder="1"/>
    <xf numFmtId="165" fontId="7" fillId="0" borderId="1" xfId="0" applyNumberFormat="1" applyFont="1" applyBorder="1"/>
    <xf numFmtId="0" fontId="7" fillId="0" borderId="1" xfId="0" applyFont="1" applyBorder="1"/>
    <xf numFmtId="164" fontId="7" fillId="0" borderId="1" xfId="0" applyNumberFormat="1" applyFont="1" applyBorder="1"/>
    <xf numFmtId="166" fontId="7" fillId="0" borderId="1" xfId="0" applyNumberFormat="1" applyFont="1" applyBorder="1"/>
    <xf numFmtId="49" fontId="7" fillId="0" borderId="1" xfId="0" applyNumberFormat="1" applyFont="1" applyBorder="1"/>
    <xf numFmtId="164" fontId="0" fillId="0" borderId="0" xfId="0" applyNumberFormat="1"/>
    <xf numFmtId="0" fontId="2" fillId="0" borderId="1" xfId="0" applyFont="1" applyBorder="1"/>
    <xf numFmtId="1" fontId="7" fillId="0" borderId="1" xfId="0" applyNumberFormat="1" applyFont="1" applyBorder="1"/>
    <xf numFmtId="0" fontId="1" fillId="0" borderId="0" xfId="0" applyFont="1"/>
    <xf numFmtId="0" fontId="0" fillId="0" borderId="0" xfId="0"/>
    <xf numFmtId="0" fontId="2" fillId="0" borderId="0" xfId="0" applyFont="1"/>
    <xf numFmtId="0" fontId="6" fillId="0" borderId="0" xfId="0" applyFont="1"/>
  </cellXfs>
  <cellStyles count="1">
    <cellStyle name="Normal" xfId="0" builtinId="0"/>
  </cellStyles>
  <dxfs count="2"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006100"/>
      </font>
      <fill>
        <patternFill patternType="solid">
          <f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workbookViewId="0">
      <selection sqref="A1:F1"/>
    </sheetView>
  </sheetViews>
  <sheetFormatPr defaultRowHeight="14.4" x14ac:dyDescent="0.3"/>
  <cols>
    <col min="1" max="1" width="120" customWidth="1"/>
  </cols>
  <sheetData>
    <row r="1" spans="1:6" ht="24" customHeight="1" x14ac:dyDescent="0.4">
      <c r="A1" s="23" t="s">
        <v>0</v>
      </c>
      <c r="B1" s="24"/>
      <c r="C1" s="24"/>
      <c r="D1" s="24"/>
      <c r="E1" s="24"/>
      <c r="F1" s="24"/>
    </row>
    <row r="2" spans="1:6" ht="30" customHeight="1" x14ac:dyDescent="0.3"/>
    <row r="3" spans="1:6" x14ac:dyDescent="0.3">
      <c r="A3" s="1" t="s">
        <v>1</v>
      </c>
    </row>
    <row r="4" spans="1:6" x14ac:dyDescent="0.3">
      <c r="A4" s="1"/>
    </row>
    <row r="5" spans="1:6" x14ac:dyDescent="0.3">
      <c r="A5" s="1" t="s">
        <v>2</v>
      </c>
    </row>
    <row r="6" spans="1:6" x14ac:dyDescent="0.3">
      <c r="A6" s="1" t="s">
        <v>3</v>
      </c>
    </row>
    <row r="7" spans="1:6" x14ac:dyDescent="0.3">
      <c r="A7" s="1" t="s">
        <v>4</v>
      </c>
    </row>
    <row r="8" spans="1:6" x14ac:dyDescent="0.3">
      <c r="A8" s="1"/>
    </row>
    <row r="9" spans="1:6" x14ac:dyDescent="0.3">
      <c r="A9" s="1" t="s">
        <v>5</v>
      </c>
    </row>
    <row r="10" spans="1:6" x14ac:dyDescent="0.3">
      <c r="A10" s="1" t="s">
        <v>6</v>
      </c>
    </row>
    <row r="11" spans="1:6" x14ac:dyDescent="0.3">
      <c r="A11" s="1" t="s">
        <v>7</v>
      </c>
    </row>
    <row r="12" spans="1:6" x14ac:dyDescent="0.3">
      <c r="A12" s="1" t="s">
        <v>8</v>
      </c>
    </row>
    <row r="13" spans="1:6" x14ac:dyDescent="0.3">
      <c r="A13" s="1"/>
    </row>
    <row r="14" spans="1:6" x14ac:dyDescent="0.3">
      <c r="A14" s="1" t="s">
        <v>9</v>
      </c>
    </row>
    <row r="15" spans="1:6" x14ac:dyDescent="0.3">
      <c r="A15" s="1" t="s">
        <v>10</v>
      </c>
    </row>
    <row r="16" spans="1:6" x14ac:dyDescent="0.3">
      <c r="A16" s="1" t="s">
        <v>11</v>
      </c>
    </row>
    <row r="17" spans="1:1" x14ac:dyDescent="0.3">
      <c r="A17" s="1" t="s">
        <v>12</v>
      </c>
    </row>
    <row r="18" spans="1:1" x14ac:dyDescent="0.3">
      <c r="A18" s="1" t="s">
        <v>13</v>
      </c>
    </row>
    <row r="19" spans="1:1" x14ac:dyDescent="0.3">
      <c r="A19" s="1"/>
    </row>
    <row r="20" spans="1:1" x14ac:dyDescent="0.3">
      <c r="A20" s="1" t="s">
        <v>14</v>
      </c>
    </row>
    <row r="21" spans="1:1" x14ac:dyDescent="0.3">
      <c r="A21" s="1" t="s">
        <v>15</v>
      </c>
    </row>
    <row r="22" spans="1:1" x14ac:dyDescent="0.3">
      <c r="A22" s="1" t="s">
        <v>16</v>
      </c>
    </row>
    <row r="23" spans="1:1" x14ac:dyDescent="0.3">
      <c r="A23" s="1"/>
    </row>
    <row r="24" spans="1:1" x14ac:dyDescent="0.3">
      <c r="A24" s="1" t="s">
        <v>17</v>
      </c>
    </row>
    <row r="25" spans="1:1" x14ac:dyDescent="0.3">
      <c r="A25" s="1" t="s">
        <v>18</v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3"/>
  <sheetViews>
    <sheetView showGridLines="0" topLeftCell="A4" workbookViewId="0">
      <selection activeCell="E24" sqref="E24"/>
    </sheetView>
  </sheetViews>
  <sheetFormatPr defaultRowHeight="14.4" x14ac:dyDescent="0.3"/>
  <cols>
    <col min="1" max="1" width="44" customWidth="1"/>
    <col min="2" max="6" width="16" customWidth="1"/>
  </cols>
  <sheetData>
    <row r="1" spans="1:6" ht="24" customHeight="1" x14ac:dyDescent="0.4">
      <c r="A1" s="23" t="s">
        <v>19</v>
      </c>
      <c r="B1" s="24"/>
      <c r="C1" s="24"/>
      <c r="D1" s="24"/>
      <c r="E1" s="24"/>
      <c r="F1" s="24"/>
    </row>
    <row r="2" spans="1:6" ht="30" customHeight="1" x14ac:dyDescent="0.3"/>
    <row r="3" spans="1:6" x14ac:dyDescent="0.3">
      <c r="A3" s="2" t="s">
        <v>20</v>
      </c>
      <c r="B3" s="3">
        <f ca="1">TODAY()</f>
        <v>46209</v>
      </c>
    </row>
    <row r="4" spans="1:6" x14ac:dyDescent="0.3">
      <c r="A4" s="2" t="s">
        <v>21</v>
      </c>
      <c r="B4" s="4">
        <v>0.1</v>
      </c>
    </row>
    <row r="6" spans="1:6" x14ac:dyDescent="0.3">
      <c r="A6" s="25" t="s">
        <v>22</v>
      </c>
      <c r="B6" s="24"/>
      <c r="C6" s="24"/>
      <c r="D6" s="24"/>
      <c r="E6" s="24"/>
      <c r="F6" s="24"/>
    </row>
    <row r="7" spans="1:6" x14ac:dyDescent="0.3">
      <c r="A7" s="5" t="s">
        <v>23</v>
      </c>
      <c r="B7" s="5" t="s">
        <v>24</v>
      </c>
      <c r="C7" s="5" t="s">
        <v>25</v>
      </c>
    </row>
    <row r="8" spans="1:6" x14ac:dyDescent="0.3">
      <c r="A8" s="6" t="s">
        <v>26</v>
      </c>
      <c r="B8" s="7">
        <v>1</v>
      </c>
      <c r="C8" s="6" t="s">
        <v>27</v>
      </c>
    </row>
    <row r="9" spans="1:6" x14ac:dyDescent="0.3">
      <c r="A9" s="6" t="s">
        <v>28</v>
      </c>
      <c r="B9" s="7">
        <v>0.75</v>
      </c>
      <c r="C9" s="6" t="s">
        <v>29</v>
      </c>
    </row>
    <row r="10" spans="1:6" x14ac:dyDescent="0.3">
      <c r="A10" s="6" t="s">
        <v>30</v>
      </c>
      <c r="B10" s="7">
        <v>0.6</v>
      </c>
      <c r="C10" s="6" t="s">
        <v>31</v>
      </c>
    </row>
    <row r="11" spans="1:6" x14ac:dyDescent="0.3">
      <c r="B11" s="7">
        <v>0.5</v>
      </c>
      <c r="C11" s="6" t="s">
        <v>32</v>
      </c>
    </row>
    <row r="12" spans="1:6" x14ac:dyDescent="0.3">
      <c r="B12" s="7">
        <v>0.4</v>
      </c>
    </row>
    <row r="13" spans="1:6" x14ac:dyDescent="0.3">
      <c r="B13" s="7">
        <v>0.3</v>
      </c>
    </row>
    <row r="14" spans="1:6" x14ac:dyDescent="0.3">
      <c r="B14" s="7">
        <v>0.25</v>
      </c>
    </row>
    <row r="15" spans="1:6" x14ac:dyDescent="0.3">
      <c r="B15" s="7">
        <v>0.2</v>
      </c>
    </row>
    <row r="16" spans="1:6" x14ac:dyDescent="0.3">
      <c r="B16" s="7">
        <v>0.1</v>
      </c>
    </row>
    <row r="20" spans="1:6" x14ac:dyDescent="0.3">
      <c r="A20" s="25" t="s">
        <v>33</v>
      </c>
      <c r="B20" s="24"/>
      <c r="C20" s="24"/>
      <c r="D20" s="24"/>
      <c r="E20" s="24"/>
      <c r="F20" s="24"/>
    </row>
    <row r="21" spans="1:6" x14ac:dyDescent="0.3">
      <c r="A21" s="5" t="s">
        <v>34</v>
      </c>
      <c r="B21" s="5" t="s">
        <v>28</v>
      </c>
      <c r="C21" s="5" t="s">
        <v>30</v>
      </c>
      <c r="D21" s="5" t="s">
        <v>26</v>
      </c>
    </row>
    <row r="22" spans="1:6" x14ac:dyDescent="0.3">
      <c r="A22" s="8">
        <v>46037</v>
      </c>
      <c r="B22" s="9">
        <v>38.4</v>
      </c>
      <c r="C22" s="9">
        <v>40</v>
      </c>
      <c r="D22" s="9">
        <v>1</v>
      </c>
    </row>
    <row r="23" spans="1:6" x14ac:dyDescent="0.3">
      <c r="A23" s="8">
        <v>46064</v>
      </c>
      <c r="B23" s="9">
        <v>38.1</v>
      </c>
      <c r="C23" s="9">
        <v>40</v>
      </c>
      <c r="D23" s="9">
        <v>1000</v>
      </c>
    </row>
    <row r="24" spans="1:6" x14ac:dyDescent="0.3">
      <c r="A24" s="8"/>
      <c r="B24" s="9"/>
      <c r="C24" s="9"/>
      <c r="D24" s="9"/>
    </row>
    <row r="25" spans="1:6" x14ac:dyDescent="0.3">
      <c r="A25" s="10">
        <v>2958465</v>
      </c>
      <c r="B25" s="11">
        <v>37</v>
      </c>
      <c r="C25" s="11">
        <v>41.2</v>
      </c>
      <c r="D25" s="11">
        <v>1</v>
      </c>
    </row>
    <row r="26" spans="1:6" x14ac:dyDescent="0.3">
      <c r="A26" s="10">
        <v>2958465</v>
      </c>
      <c r="B26" s="11">
        <v>37</v>
      </c>
      <c r="C26" s="11">
        <v>41.2</v>
      </c>
      <c r="D26" s="11">
        <v>1</v>
      </c>
    </row>
    <row r="27" spans="1:6" x14ac:dyDescent="0.3">
      <c r="A27" s="10">
        <v>2958465</v>
      </c>
      <c r="B27" s="11">
        <v>37</v>
      </c>
      <c r="C27" s="11">
        <v>41.2</v>
      </c>
      <c r="D27" s="11">
        <v>1</v>
      </c>
    </row>
    <row r="28" spans="1:6" x14ac:dyDescent="0.3">
      <c r="A28" s="10">
        <v>2958465</v>
      </c>
      <c r="B28" s="11">
        <v>37</v>
      </c>
      <c r="C28" s="11">
        <v>41.2</v>
      </c>
      <c r="D28" s="11">
        <v>1</v>
      </c>
    </row>
    <row r="29" spans="1:6" x14ac:dyDescent="0.3">
      <c r="A29" s="10">
        <v>2958465</v>
      </c>
      <c r="B29" s="11">
        <v>37</v>
      </c>
      <c r="C29" s="11">
        <v>41.2</v>
      </c>
      <c r="D29" s="11">
        <v>1</v>
      </c>
    </row>
    <row r="30" spans="1:6" x14ac:dyDescent="0.3">
      <c r="A30" s="10">
        <v>2958465</v>
      </c>
      <c r="B30" s="11">
        <v>37</v>
      </c>
      <c r="C30" s="11">
        <v>41.2</v>
      </c>
      <c r="D30" s="11">
        <v>1</v>
      </c>
    </row>
    <row r="31" spans="1:6" x14ac:dyDescent="0.3">
      <c r="A31" s="10">
        <v>2958465</v>
      </c>
      <c r="B31" s="11">
        <v>37</v>
      </c>
      <c r="C31" s="11">
        <v>41.2</v>
      </c>
      <c r="D31" s="11">
        <v>1</v>
      </c>
    </row>
    <row r="32" spans="1:6" x14ac:dyDescent="0.3">
      <c r="A32" s="10">
        <v>2958465</v>
      </c>
      <c r="B32" s="11">
        <v>37</v>
      </c>
      <c r="C32" s="11">
        <v>41.2</v>
      </c>
      <c r="D32" s="11">
        <v>1</v>
      </c>
    </row>
    <row r="33" spans="1:4" x14ac:dyDescent="0.3">
      <c r="A33" s="10">
        <v>2958465</v>
      </c>
      <c r="B33" s="11">
        <v>37</v>
      </c>
      <c r="C33" s="11">
        <v>41.2</v>
      </c>
      <c r="D33" s="11">
        <v>1</v>
      </c>
    </row>
    <row r="34" spans="1:4" x14ac:dyDescent="0.3">
      <c r="A34" s="10">
        <v>2958465</v>
      </c>
      <c r="B34" s="11">
        <v>37</v>
      </c>
      <c r="C34" s="11">
        <v>41.2</v>
      </c>
      <c r="D34" s="11">
        <v>1</v>
      </c>
    </row>
    <row r="35" spans="1:4" x14ac:dyDescent="0.3">
      <c r="A35" s="10">
        <v>2958465</v>
      </c>
      <c r="B35" s="11">
        <v>37</v>
      </c>
      <c r="C35" s="11">
        <v>41.2</v>
      </c>
      <c r="D35" s="11">
        <v>1</v>
      </c>
    </row>
    <row r="36" spans="1:4" x14ac:dyDescent="0.3">
      <c r="A36" s="10">
        <v>2958465</v>
      </c>
      <c r="B36" s="11">
        <v>37</v>
      </c>
      <c r="C36" s="11">
        <v>41.2</v>
      </c>
      <c r="D36" s="11">
        <v>1</v>
      </c>
    </row>
    <row r="37" spans="1:4" x14ac:dyDescent="0.3">
      <c r="A37" s="10">
        <v>2958465</v>
      </c>
      <c r="B37" s="11">
        <v>37</v>
      </c>
      <c r="C37" s="11">
        <v>41.2</v>
      </c>
      <c r="D37" s="11">
        <v>1</v>
      </c>
    </row>
    <row r="38" spans="1:4" x14ac:dyDescent="0.3">
      <c r="A38" s="10">
        <v>2958465</v>
      </c>
      <c r="B38" s="11">
        <v>37</v>
      </c>
      <c r="C38" s="11">
        <v>41.2</v>
      </c>
      <c r="D38" s="11">
        <v>1</v>
      </c>
    </row>
    <row r="39" spans="1:4" x14ac:dyDescent="0.3">
      <c r="A39" s="10">
        <v>2958465</v>
      </c>
      <c r="B39" s="11">
        <v>37</v>
      </c>
      <c r="C39" s="11">
        <v>41.2</v>
      </c>
      <c r="D39" s="11">
        <v>1</v>
      </c>
    </row>
    <row r="40" spans="1:4" x14ac:dyDescent="0.3">
      <c r="A40" s="10">
        <v>2958465</v>
      </c>
      <c r="B40" s="11">
        <v>37</v>
      </c>
      <c r="C40" s="11">
        <v>41.2</v>
      </c>
      <c r="D40" s="11">
        <v>1</v>
      </c>
    </row>
    <row r="41" spans="1:4" x14ac:dyDescent="0.3">
      <c r="A41" s="10">
        <v>2958465</v>
      </c>
      <c r="B41" s="11">
        <v>37</v>
      </c>
      <c r="C41" s="11">
        <v>41.2</v>
      </c>
      <c r="D41" s="11">
        <v>1</v>
      </c>
    </row>
    <row r="42" spans="1:4" x14ac:dyDescent="0.3">
      <c r="A42" s="10">
        <v>2958465</v>
      </c>
      <c r="B42" s="11">
        <v>37</v>
      </c>
      <c r="C42" s="11">
        <v>41.2</v>
      </c>
      <c r="D42" s="11">
        <v>1</v>
      </c>
    </row>
    <row r="43" spans="1:4" x14ac:dyDescent="0.3">
      <c r="A43" s="10">
        <v>2958465</v>
      </c>
      <c r="B43" s="11">
        <v>37</v>
      </c>
      <c r="C43" s="11">
        <v>41.2</v>
      </c>
      <c r="D43" s="11">
        <v>1</v>
      </c>
    </row>
    <row r="44" spans="1:4" x14ac:dyDescent="0.3">
      <c r="A44" s="10">
        <v>2958465</v>
      </c>
      <c r="B44" s="11">
        <v>37</v>
      </c>
      <c r="C44" s="11">
        <v>41.2</v>
      </c>
      <c r="D44" s="11">
        <v>1</v>
      </c>
    </row>
    <row r="45" spans="1:4" x14ac:dyDescent="0.3">
      <c r="A45" s="10">
        <v>2958465</v>
      </c>
      <c r="B45" s="11">
        <v>37</v>
      </c>
      <c r="C45" s="11">
        <v>41.2</v>
      </c>
      <c r="D45" s="11">
        <v>1</v>
      </c>
    </row>
    <row r="46" spans="1:4" x14ac:dyDescent="0.3">
      <c r="A46" s="10">
        <v>2958465</v>
      </c>
      <c r="B46" s="11">
        <v>37</v>
      </c>
      <c r="C46" s="11">
        <v>41.2</v>
      </c>
      <c r="D46" s="11">
        <v>1</v>
      </c>
    </row>
    <row r="47" spans="1:4" x14ac:dyDescent="0.3">
      <c r="A47" s="10">
        <v>2958465</v>
      </c>
      <c r="B47" s="11">
        <v>37</v>
      </c>
      <c r="C47" s="11">
        <v>41.2</v>
      </c>
      <c r="D47" s="11">
        <v>1</v>
      </c>
    </row>
    <row r="48" spans="1:4" x14ac:dyDescent="0.3">
      <c r="A48" s="10">
        <v>2958465</v>
      </c>
      <c r="B48" s="11">
        <v>37</v>
      </c>
      <c r="C48" s="11">
        <v>41.2</v>
      </c>
      <c r="D48" s="11">
        <v>1</v>
      </c>
    </row>
    <row r="49" spans="1:4" x14ac:dyDescent="0.3">
      <c r="A49" s="10">
        <v>2958465</v>
      </c>
      <c r="B49" s="11">
        <v>37</v>
      </c>
      <c r="C49" s="11">
        <v>41.2</v>
      </c>
      <c r="D49" s="11">
        <v>1</v>
      </c>
    </row>
    <row r="50" spans="1:4" x14ac:dyDescent="0.3">
      <c r="A50" s="10">
        <v>2958465</v>
      </c>
      <c r="B50" s="11">
        <v>37</v>
      </c>
      <c r="C50" s="11">
        <v>41.2</v>
      </c>
      <c r="D50" s="11">
        <v>1</v>
      </c>
    </row>
    <row r="51" spans="1:4" x14ac:dyDescent="0.3">
      <c r="A51" s="10">
        <v>2958465</v>
      </c>
      <c r="B51" s="11">
        <v>37</v>
      </c>
      <c r="C51" s="11">
        <v>41.2</v>
      </c>
      <c r="D51" s="11">
        <v>1</v>
      </c>
    </row>
    <row r="52" spans="1:4" x14ac:dyDescent="0.3">
      <c r="A52" s="10">
        <v>2958465</v>
      </c>
      <c r="B52" s="11">
        <v>37</v>
      </c>
      <c r="C52" s="11">
        <v>41.2</v>
      </c>
      <c r="D52" s="11">
        <v>1</v>
      </c>
    </row>
    <row r="53" spans="1:4" x14ac:dyDescent="0.3">
      <c r="A53" s="10">
        <v>2958465</v>
      </c>
      <c r="B53" s="11">
        <v>37</v>
      </c>
      <c r="C53" s="11">
        <v>41.2</v>
      </c>
      <c r="D53" s="11">
        <v>1</v>
      </c>
    </row>
    <row r="54" spans="1:4" x14ac:dyDescent="0.3">
      <c r="A54" s="10">
        <v>2958465</v>
      </c>
      <c r="B54" s="11">
        <v>37</v>
      </c>
      <c r="C54" s="11">
        <v>41.2</v>
      </c>
      <c r="D54" s="11">
        <v>1</v>
      </c>
    </row>
    <row r="55" spans="1:4" x14ac:dyDescent="0.3">
      <c r="A55" s="10">
        <v>2958465</v>
      </c>
      <c r="B55" s="11">
        <v>37</v>
      </c>
      <c r="C55" s="11">
        <v>41.2</v>
      </c>
      <c r="D55" s="11">
        <v>1</v>
      </c>
    </row>
    <row r="56" spans="1:4" x14ac:dyDescent="0.3">
      <c r="A56" s="10">
        <v>2958465</v>
      </c>
      <c r="B56" s="11">
        <v>37</v>
      </c>
      <c r="C56" s="11">
        <v>41.2</v>
      </c>
      <c r="D56" s="11">
        <v>1</v>
      </c>
    </row>
    <row r="57" spans="1:4" x14ac:dyDescent="0.3">
      <c r="A57" s="10">
        <v>2958465</v>
      </c>
      <c r="B57" s="11">
        <v>37</v>
      </c>
      <c r="C57" s="11">
        <v>41.2</v>
      </c>
      <c r="D57" s="11">
        <v>1</v>
      </c>
    </row>
    <row r="58" spans="1:4" x14ac:dyDescent="0.3">
      <c r="A58" s="10">
        <v>2958465</v>
      </c>
      <c r="B58" s="11">
        <v>37</v>
      </c>
      <c r="C58" s="11">
        <v>41.2</v>
      </c>
      <c r="D58" s="11">
        <v>1</v>
      </c>
    </row>
    <row r="59" spans="1:4" x14ac:dyDescent="0.3">
      <c r="A59" s="10">
        <v>2958465</v>
      </c>
      <c r="B59" s="11">
        <v>37</v>
      </c>
      <c r="C59" s="11">
        <v>41.2</v>
      </c>
      <c r="D59" s="11">
        <v>1</v>
      </c>
    </row>
    <row r="60" spans="1:4" x14ac:dyDescent="0.3">
      <c r="A60" s="10">
        <v>2958465</v>
      </c>
      <c r="B60" s="11">
        <v>37</v>
      </c>
      <c r="C60" s="11">
        <v>41.2</v>
      </c>
      <c r="D60" s="11">
        <v>1</v>
      </c>
    </row>
    <row r="61" spans="1:4" x14ac:dyDescent="0.3">
      <c r="A61" s="10">
        <v>2958465</v>
      </c>
      <c r="B61" s="11">
        <v>37</v>
      </c>
      <c r="C61" s="11">
        <v>41.2</v>
      </c>
      <c r="D61" s="11">
        <v>1</v>
      </c>
    </row>
    <row r="62" spans="1:4" x14ac:dyDescent="0.3">
      <c r="A62" s="10">
        <v>2958465</v>
      </c>
      <c r="B62" s="11">
        <v>37</v>
      </c>
      <c r="C62" s="11">
        <v>41.2</v>
      </c>
      <c r="D62" s="11">
        <v>1</v>
      </c>
    </row>
    <row r="63" spans="1:4" x14ac:dyDescent="0.3">
      <c r="A63" s="10">
        <v>2958465</v>
      </c>
      <c r="B63" s="11">
        <v>37</v>
      </c>
      <c r="C63" s="11">
        <v>41.2</v>
      </c>
      <c r="D63" s="11">
        <v>1</v>
      </c>
    </row>
    <row r="64" spans="1:4" x14ac:dyDescent="0.3">
      <c r="A64" s="10">
        <v>2958465</v>
      </c>
      <c r="B64" s="11">
        <v>37</v>
      </c>
      <c r="C64" s="11">
        <v>41.2</v>
      </c>
      <c r="D64" s="11">
        <v>1</v>
      </c>
    </row>
    <row r="65" spans="1:4" x14ac:dyDescent="0.3">
      <c r="A65" s="10">
        <v>2958465</v>
      </c>
      <c r="B65" s="11">
        <v>37</v>
      </c>
      <c r="C65" s="11">
        <v>41.2</v>
      </c>
      <c r="D65" s="11">
        <v>1</v>
      </c>
    </row>
    <row r="66" spans="1:4" x14ac:dyDescent="0.3">
      <c r="A66" s="10">
        <v>2958465</v>
      </c>
      <c r="B66" s="11">
        <v>37</v>
      </c>
      <c r="C66" s="11">
        <v>41.2</v>
      </c>
      <c r="D66" s="11">
        <v>1</v>
      </c>
    </row>
    <row r="67" spans="1:4" x14ac:dyDescent="0.3">
      <c r="A67" s="10">
        <v>2958465</v>
      </c>
      <c r="B67" s="11">
        <v>37</v>
      </c>
      <c r="C67" s="11">
        <v>41.2</v>
      </c>
      <c r="D67" s="11">
        <v>1</v>
      </c>
    </row>
    <row r="68" spans="1:4" x14ac:dyDescent="0.3">
      <c r="A68" s="10">
        <v>2958465</v>
      </c>
      <c r="B68" s="11">
        <v>37</v>
      </c>
      <c r="C68" s="11">
        <v>41.2</v>
      </c>
      <c r="D68" s="11">
        <v>1</v>
      </c>
    </row>
    <row r="69" spans="1:4" x14ac:dyDescent="0.3">
      <c r="A69" s="10">
        <v>2958465</v>
      </c>
      <c r="B69" s="11">
        <v>37</v>
      </c>
      <c r="C69" s="11">
        <v>41.2</v>
      </c>
      <c r="D69" s="11">
        <v>1</v>
      </c>
    </row>
    <row r="70" spans="1:4" x14ac:dyDescent="0.3">
      <c r="A70" s="10">
        <v>2958465</v>
      </c>
      <c r="B70" s="11">
        <v>37</v>
      </c>
      <c r="C70" s="11">
        <v>41.2</v>
      </c>
      <c r="D70" s="11">
        <v>1</v>
      </c>
    </row>
    <row r="71" spans="1:4" x14ac:dyDescent="0.3">
      <c r="A71" s="10">
        <v>2958465</v>
      </c>
      <c r="B71" s="11">
        <v>37</v>
      </c>
      <c r="C71" s="11">
        <v>41.2</v>
      </c>
      <c r="D71" s="11">
        <v>1</v>
      </c>
    </row>
    <row r="72" spans="1:4" x14ac:dyDescent="0.3">
      <c r="A72" s="10">
        <v>2958465</v>
      </c>
      <c r="B72" s="11">
        <v>37</v>
      </c>
      <c r="C72" s="11">
        <v>41.2</v>
      </c>
      <c r="D72" s="11">
        <v>1</v>
      </c>
    </row>
    <row r="73" spans="1:4" x14ac:dyDescent="0.3">
      <c r="A73" s="10">
        <v>2958465</v>
      </c>
      <c r="B73" s="11">
        <v>37</v>
      </c>
      <c r="C73" s="11">
        <v>41.2</v>
      </c>
      <c r="D73" s="11">
        <v>1</v>
      </c>
    </row>
    <row r="74" spans="1:4" x14ac:dyDescent="0.3">
      <c r="A74" s="10">
        <v>2958465</v>
      </c>
      <c r="B74" s="11">
        <v>37</v>
      </c>
      <c r="C74" s="11">
        <v>41.2</v>
      </c>
      <c r="D74" s="11">
        <v>1</v>
      </c>
    </row>
    <row r="75" spans="1:4" x14ac:dyDescent="0.3">
      <c r="A75" s="10">
        <v>2958465</v>
      </c>
      <c r="B75" s="11">
        <v>37</v>
      </c>
      <c r="C75" s="11">
        <v>41.2</v>
      </c>
      <c r="D75" s="11">
        <v>1</v>
      </c>
    </row>
    <row r="76" spans="1:4" x14ac:dyDescent="0.3">
      <c r="A76" s="10">
        <v>2958465</v>
      </c>
      <c r="B76" s="11">
        <v>37</v>
      </c>
      <c r="C76" s="11">
        <v>41.2</v>
      </c>
      <c r="D76" s="11">
        <v>1</v>
      </c>
    </row>
    <row r="77" spans="1:4" x14ac:dyDescent="0.3">
      <c r="A77" s="10">
        <v>2958465</v>
      </c>
      <c r="B77" s="11">
        <v>37</v>
      </c>
      <c r="C77" s="11">
        <v>41.2</v>
      </c>
      <c r="D77" s="11">
        <v>1</v>
      </c>
    </row>
    <row r="78" spans="1:4" x14ac:dyDescent="0.3">
      <c r="A78" s="10">
        <v>2958465</v>
      </c>
      <c r="B78" s="11">
        <v>37</v>
      </c>
      <c r="C78" s="11">
        <v>41.2</v>
      </c>
      <c r="D78" s="11">
        <v>1</v>
      </c>
    </row>
    <row r="79" spans="1:4" x14ac:dyDescent="0.3">
      <c r="A79" s="10">
        <v>2958465</v>
      </c>
      <c r="B79" s="11">
        <v>37</v>
      </c>
      <c r="C79" s="11">
        <v>41.2</v>
      </c>
      <c r="D79" s="11">
        <v>1</v>
      </c>
    </row>
    <row r="80" spans="1:4" x14ac:dyDescent="0.3">
      <c r="A80" s="10">
        <v>2958465</v>
      </c>
      <c r="B80" s="11">
        <v>37</v>
      </c>
      <c r="C80" s="11">
        <v>41.2</v>
      </c>
      <c r="D80" s="11">
        <v>1</v>
      </c>
    </row>
    <row r="81" spans="1:4" x14ac:dyDescent="0.3">
      <c r="A81" s="10">
        <v>2958465</v>
      </c>
      <c r="B81" s="11">
        <v>37</v>
      </c>
      <c r="C81" s="11">
        <v>41.2</v>
      </c>
      <c r="D81" s="11">
        <v>1</v>
      </c>
    </row>
    <row r="82" spans="1:4" x14ac:dyDescent="0.3">
      <c r="A82" s="10">
        <v>2958465</v>
      </c>
      <c r="B82" s="11">
        <v>37</v>
      </c>
      <c r="C82" s="11">
        <v>41.2</v>
      </c>
      <c r="D82" s="11">
        <v>1</v>
      </c>
    </row>
    <row r="83" spans="1:4" x14ac:dyDescent="0.3">
      <c r="A83" s="10">
        <v>2958465</v>
      </c>
      <c r="B83" s="11">
        <v>37</v>
      </c>
      <c r="C83" s="11">
        <v>41.2</v>
      </c>
      <c r="D83" s="11">
        <v>1</v>
      </c>
    </row>
    <row r="84" spans="1:4" x14ac:dyDescent="0.3">
      <c r="A84" s="10">
        <v>2958465</v>
      </c>
      <c r="B84" s="11">
        <v>37</v>
      </c>
      <c r="C84" s="11">
        <v>41.2</v>
      </c>
      <c r="D84" s="11">
        <v>1</v>
      </c>
    </row>
    <row r="85" spans="1:4" x14ac:dyDescent="0.3">
      <c r="A85" s="10">
        <v>2958465</v>
      </c>
      <c r="B85" s="11">
        <v>37</v>
      </c>
      <c r="C85" s="11">
        <v>41.2</v>
      </c>
      <c r="D85" s="11">
        <v>1</v>
      </c>
    </row>
    <row r="86" spans="1:4" x14ac:dyDescent="0.3">
      <c r="A86" s="10">
        <v>2958465</v>
      </c>
      <c r="B86" s="11">
        <v>37</v>
      </c>
      <c r="C86" s="11">
        <v>41.2</v>
      </c>
      <c r="D86" s="11">
        <v>1</v>
      </c>
    </row>
    <row r="87" spans="1:4" x14ac:dyDescent="0.3">
      <c r="A87" s="10">
        <v>2958465</v>
      </c>
      <c r="B87" s="11">
        <v>37</v>
      </c>
      <c r="C87" s="11">
        <v>41.2</v>
      </c>
      <c r="D87" s="11">
        <v>1</v>
      </c>
    </row>
    <row r="88" spans="1:4" x14ac:dyDescent="0.3">
      <c r="A88" s="10">
        <v>2958465</v>
      </c>
      <c r="B88" s="11">
        <v>37</v>
      </c>
      <c r="C88" s="11">
        <v>41.2</v>
      </c>
      <c r="D88" s="11">
        <v>1</v>
      </c>
    </row>
    <row r="89" spans="1:4" x14ac:dyDescent="0.3">
      <c r="A89" s="10">
        <v>2958465</v>
      </c>
      <c r="B89" s="11">
        <v>37</v>
      </c>
      <c r="C89" s="11">
        <v>41.2</v>
      </c>
      <c r="D89" s="11">
        <v>1</v>
      </c>
    </row>
    <row r="90" spans="1:4" x14ac:dyDescent="0.3">
      <c r="A90" s="10">
        <v>2958465</v>
      </c>
      <c r="B90" s="11">
        <v>37</v>
      </c>
      <c r="C90" s="11">
        <v>41.2</v>
      </c>
      <c r="D90" s="11">
        <v>1</v>
      </c>
    </row>
    <row r="91" spans="1:4" x14ac:dyDescent="0.3">
      <c r="A91" s="10">
        <v>2958465</v>
      </c>
      <c r="B91" s="11">
        <v>37</v>
      </c>
      <c r="C91" s="11">
        <v>41.2</v>
      </c>
      <c r="D91" s="11">
        <v>1</v>
      </c>
    </row>
    <row r="92" spans="1:4" x14ac:dyDescent="0.3">
      <c r="A92" s="10">
        <v>2958465</v>
      </c>
      <c r="B92" s="11">
        <v>37</v>
      </c>
      <c r="C92" s="11">
        <v>41.2</v>
      </c>
      <c r="D92" s="11">
        <v>1</v>
      </c>
    </row>
    <row r="93" spans="1:4" x14ac:dyDescent="0.3">
      <c r="A93" s="10">
        <v>2958465</v>
      </c>
      <c r="B93" s="11">
        <v>37</v>
      </c>
      <c r="C93" s="11">
        <v>41.2</v>
      </c>
      <c r="D93" s="11">
        <v>1</v>
      </c>
    </row>
    <row r="94" spans="1:4" x14ac:dyDescent="0.3">
      <c r="A94" s="10">
        <v>2958465</v>
      </c>
      <c r="B94" s="11">
        <v>37</v>
      </c>
      <c r="C94" s="11">
        <v>41.2</v>
      </c>
      <c r="D94" s="11">
        <v>1</v>
      </c>
    </row>
    <row r="95" spans="1:4" x14ac:dyDescent="0.3">
      <c r="A95" s="10">
        <v>2958465</v>
      </c>
      <c r="B95" s="11">
        <v>37</v>
      </c>
      <c r="C95" s="11">
        <v>41.2</v>
      </c>
      <c r="D95" s="11">
        <v>1</v>
      </c>
    </row>
    <row r="96" spans="1:4" x14ac:dyDescent="0.3">
      <c r="A96" s="10">
        <v>2958465</v>
      </c>
      <c r="B96" s="11">
        <v>37</v>
      </c>
      <c r="C96" s="11">
        <v>41.2</v>
      </c>
      <c r="D96" s="11">
        <v>1</v>
      </c>
    </row>
    <row r="97" spans="1:4" x14ac:dyDescent="0.3">
      <c r="A97" s="10">
        <v>2958465</v>
      </c>
      <c r="B97" s="11">
        <v>37</v>
      </c>
      <c r="C97" s="11">
        <v>41.2</v>
      </c>
      <c r="D97" s="11">
        <v>1</v>
      </c>
    </row>
    <row r="98" spans="1:4" x14ac:dyDescent="0.3">
      <c r="A98" s="10">
        <v>2958465</v>
      </c>
      <c r="B98" s="11">
        <v>37</v>
      </c>
      <c r="C98" s="11">
        <v>41.2</v>
      </c>
      <c r="D98" s="11">
        <v>1</v>
      </c>
    </row>
    <row r="99" spans="1:4" x14ac:dyDescent="0.3">
      <c r="A99" s="10">
        <v>2958465</v>
      </c>
      <c r="B99" s="11">
        <v>37</v>
      </c>
      <c r="C99" s="11">
        <v>41.2</v>
      </c>
      <c r="D99" s="11">
        <v>1</v>
      </c>
    </row>
    <row r="100" spans="1:4" x14ac:dyDescent="0.3">
      <c r="A100" s="10">
        <v>2958465</v>
      </c>
      <c r="B100" s="11">
        <v>37</v>
      </c>
      <c r="C100" s="11">
        <v>41.2</v>
      </c>
      <c r="D100" s="11">
        <v>1</v>
      </c>
    </row>
    <row r="101" spans="1:4" x14ac:dyDescent="0.3">
      <c r="A101" s="10">
        <v>2958465</v>
      </c>
      <c r="B101" s="11">
        <v>37</v>
      </c>
      <c r="C101" s="11">
        <v>41.2</v>
      </c>
      <c r="D101" s="11">
        <v>1</v>
      </c>
    </row>
    <row r="102" spans="1:4" x14ac:dyDescent="0.3">
      <c r="A102" s="10">
        <v>2958465</v>
      </c>
      <c r="B102" s="11">
        <v>37</v>
      </c>
      <c r="C102" s="11">
        <v>41.2</v>
      </c>
      <c r="D102" s="11">
        <v>1</v>
      </c>
    </row>
    <row r="103" spans="1:4" x14ac:dyDescent="0.3">
      <c r="A103" s="10">
        <v>2958465</v>
      </c>
      <c r="B103" s="11">
        <v>37</v>
      </c>
      <c r="C103" s="11">
        <v>41.2</v>
      </c>
      <c r="D103" s="11">
        <v>1</v>
      </c>
    </row>
    <row r="104" spans="1:4" x14ac:dyDescent="0.3">
      <c r="A104" s="10">
        <v>2958465</v>
      </c>
      <c r="B104" s="11">
        <v>37</v>
      </c>
      <c r="C104" s="11">
        <v>41.2</v>
      </c>
      <c r="D104" s="11">
        <v>1</v>
      </c>
    </row>
    <row r="105" spans="1:4" x14ac:dyDescent="0.3">
      <c r="A105" s="10">
        <v>2958465</v>
      </c>
      <c r="B105" s="11">
        <v>37</v>
      </c>
      <c r="C105" s="11">
        <v>41.2</v>
      </c>
      <c r="D105" s="11">
        <v>1</v>
      </c>
    </row>
    <row r="106" spans="1:4" x14ac:dyDescent="0.3">
      <c r="A106" s="10">
        <v>2958465</v>
      </c>
      <c r="B106" s="11">
        <v>37</v>
      </c>
      <c r="C106" s="11">
        <v>41.2</v>
      </c>
      <c r="D106" s="11">
        <v>1</v>
      </c>
    </row>
    <row r="107" spans="1:4" x14ac:dyDescent="0.3">
      <c r="A107" s="10">
        <v>2958465</v>
      </c>
      <c r="B107" s="11">
        <v>37</v>
      </c>
      <c r="C107" s="11">
        <v>41.2</v>
      </c>
      <c r="D107" s="11">
        <v>1</v>
      </c>
    </row>
    <row r="108" spans="1:4" x14ac:dyDescent="0.3">
      <c r="A108" s="10">
        <v>2958465</v>
      </c>
      <c r="B108" s="11">
        <v>37</v>
      </c>
      <c r="C108" s="11">
        <v>41.2</v>
      </c>
      <c r="D108" s="11">
        <v>1</v>
      </c>
    </row>
    <row r="109" spans="1:4" x14ac:dyDescent="0.3">
      <c r="A109" s="10">
        <v>2958465</v>
      </c>
      <c r="B109" s="11">
        <v>37</v>
      </c>
      <c r="C109" s="11">
        <v>41.2</v>
      </c>
      <c r="D109" s="11">
        <v>1</v>
      </c>
    </row>
    <row r="110" spans="1:4" x14ac:dyDescent="0.3">
      <c r="A110" s="10">
        <v>2958465</v>
      </c>
      <c r="B110" s="11">
        <v>37</v>
      </c>
      <c r="C110" s="11">
        <v>41.2</v>
      </c>
      <c r="D110" s="11">
        <v>1</v>
      </c>
    </row>
    <row r="111" spans="1:4" x14ac:dyDescent="0.3">
      <c r="A111" s="10">
        <v>2958465</v>
      </c>
      <c r="B111" s="11">
        <v>37</v>
      </c>
      <c r="C111" s="11">
        <v>41.2</v>
      </c>
      <c r="D111" s="11">
        <v>1</v>
      </c>
    </row>
    <row r="112" spans="1:4" x14ac:dyDescent="0.3">
      <c r="A112" s="10">
        <v>2958465</v>
      </c>
      <c r="B112" s="11">
        <v>37</v>
      </c>
      <c r="C112" s="11">
        <v>41.2</v>
      </c>
      <c r="D112" s="11">
        <v>1</v>
      </c>
    </row>
    <row r="113" spans="1:4" x14ac:dyDescent="0.3">
      <c r="A113" s="10">
        <v>2958465</v>
      </c>
      <c r="B113" s="11">
        <v>37</v>
      </c>
      <c r="C113" s="11">
        <v>41.2</v>
      </c>
      <c r="D113" s="11">
        <v>1</v>
      </c>
    </row>
    <row r="114" spans="1:4" x14ac:dyDescent="0.3">
      <c r="A114" s="10">
        <v>2958465</v>
      </c>
      <c r="B114" s="11">
        <v>37</v>
      </c>
      <c r="C114" s="11">
        <v>41.2</v>
      </c>
      <c r="D114" s="11">
        <v>1</v>
      </c>
    </row>
    <row r="115" spans="1:4" x14ac:dyDescent="0.3">
      <c r="A115" s="10">
        <v>2958465</v>
      </c>
      <c r="B115" s="11">
        <v>37</v>
      </c>
      <c r="C115" s="11">
        <v>41.2</v>
      </c>
      <c r="D115" s="11">
        <v>1</v>
      </c>
    </row>
    <row r="116" spans="1:4" x14ac:dyDescent="0.3">
      <c r="A116" s="10">
        <v>2958465</v>
      </c>
      <c r="B116" s="11">
        <v>37</v>
      </c>
      <c r="C116" s="11">
        <v>41.2</v>
      </c>
      <c r="D116" s="11">
        <v>1</v>
      </c>
    </row>
    <row r="117" spans="1:4" x14ac:dyDescent="0.3">
      <c r="A117" s="10">
        <v>2958465</v>
      </c>
      <c r="B117" s="11">
        <v>37</v>
      </c>
      <c r="C117" s="11">
        <v>41.2</v>
      </c>
      <c r="D117" s="11">
        <v>1</v>
      </c>
    </row>
    <row r="118" spans="1:4" x14ac:dyDescent="0.3">
      <c r="A118" s="10">
        <v>2958465</v>
      </c>
      <c r="B118" s="11">
        <v>37</v>
      </c>
      <c r="C118" s="11">
        <v>41.2</v>
      </c>
      <c r="D118" s="11">
        <v>1</v>
      </c>
    </row>
    <row r="119" spans="1:4" x14ac:dyDescent="0.3">
      <c r="A119" s="10">
        <v>2958465</v>
      </c>
      <c r="B119" s="11">
        <v>37</v>
      </c>
      <c r="C119" s="11">
        <v>41.2</v>
      </c>
      <c r="D119" s="11">
        <v>1</v>
      </c>
    </row>
    <row r="120" spans="1:4" x14ac:dyDescent="0.3">
      <c r="A120" s="10">
        <v>2958465</v>
      </c>
      <c r="B120" s="11">
        <v>37</v>
      </c>
      <c r="C120" s="11">
        <v>41.2</v>
      </c>
      <c r="D120" s="11">
        <v>1</v>
      </c>
    </row>
    <row r="121" spans="1:4" x14ac:dyDescent="0.3">
      <c r="A121" s="10">
        <v>2958465</v>
      </c>
      <c r="B121" s="11">
        <v>37</v>
      </c>
      <c r="C121" s="11">
        <v>41.2</v>
      </c>
      <c r="D121" s="11">
        <v>1</v>
      </c>
    </row>
    <row r="122" spans="1:4" x14ac:dyDescent="0.3">
      <c r="A122" s="10">
        <v>2958465</v>
      </c>
      <c r="B122" s="11">
        <v>37</v>
      </c>
      <c r="C122" s="11">
        <v>41.2</v>
      </c>
      <c r="D122" s="11">
        <v>1</v>
      </c>
    </row>
    <row r="123" spans="1:4" x14ac:dyDescent="0.3">
      <c r="A123" s="10">
        <v>2958465</v>
      </c>
      <c r="B123" s="11">
        <v>37</v>
      </c>
      <c r="C123" s="11">
        <v>41.2</v>
      </c>
      <c r="D123" s="11">
        <v>1</v>
      </c>
    </row>
    <row r="124" spans="1:4" x14ac:dyDescent="0.3">
      <c r="A124" s="10">
        <v>2958465</v>
      </c>
      <c r="B124" s="11">
        <v>37</v>
      </c>
      <c r="C124" s="11">
        <v>41.2</v>
      </c>
      <c r="D124" s="11">
        <v>1</v>
      </c>
    </row>
    <row r="125" spans="1:4" x14ac:dyDescent="0.3">
      <c r="A125" s="10">
        <v>2958465</v>
      </c>
      <c r="B125" s="11">
        <v>37</v>
      </c>
      <c r="C125" s="11">
        <v>41.2</v>
      </c>
      <c r="D125" s="11">
        <v>1</v>
      </c>
    </row>
    <row r="126" spans="1:4" x14ac:dyDescent="0.3">
      <c r="A126" s="10">
        <v>2958465</v>
      </c>
      <c r="B126" s="11">
        <v>37</v>
      </c>
      <c r="C126" s="11">
        <v>41.2</v>
      </c>
      <c r="D126" s="11">
        <v>1</v>
      </c>
    </row>
    <row r="127" spans="1:4" x14ac:dyDescent="0.3">
      <c r="A127" s="10">
        <v>2958465</v>
      </c>
      <c r="B127" s="11">
        <v>37</v>
      </c>
      <c r="C127" s="11">
        <v>41.2</v>
      </c>
      <c r="D127" s="11">
        <v>1</v>
      </c>
    </row>
    <row r="128" spans="1:4" x14ac:dyDescent="0.3">
      <c r="A128" s="10">
        <v>2958465</v>
      </c>
      <c r="B128" s="11">
        <v>37</v>
      </c>
      <c r="C128" s="11">
        <v>41.2</v>
      </c>
      <c r="D128" s="11">
        <v>1</v>
      </c>
    </row>
    <row r="129" spans="1:4" x14ac:dyDescent="0.3">
      <c r="A129" s="10">
        <v>2958465</v>
      </c>
      <c r="B129" s="11">
        <v>37</v>
      </c>
      <c r="C129" s="11">
        <v>41.2</v>
      </c>
      <c r="D129" s="11">
        <v>1</v>
      </c>
    </row>
    <row r="130" spans="1:4" x14ac:dyDescent="0.3">
      <c r="A130" s="10">
        <v>2958465</v>
      </c>
      <c r="B130" s="11">
        <v>37</v>
      </c>
      <c r="C130" s="11">
        <v>41.2</v>
      </c>
      <c r="D130" s="11">
        <v>1</v>
      </c>
    </row>
    <row r="131" spans="1:4" x14ac:dyDescent="0.3">
      <c r="A131" s="10">
        <v>2958465</v>
      </c>
      <c r="B131" s="11">
        <v>37</v>
      </c>
      <c r="C131" s="11">
        <v>41.2</v>
      </c>
      <c r="D131" s="11">
        <v>1</v>
      </c>
    </row>
    <row r="132" spans="1:4" x14ac:dyDescent="0.3">
      <c r="A132" s="10">
        <v>2958465</v>
      </c>
      <c r="B132" s="11">
        <v>37</v>
      </c>
      <c r="C132" s="11">
        <v>41.2</v>
      </c>
      <c r="D132" s="11">
        <v>1</v>
      </c>
    </row>
    <row r="133" spans="1:4" x14ac:dyDescent="0.3">
      <c r="A133" s="10">
        <v>2958465</v>
      </c>
      <c r="B133" s="11">
        <v>37</v>
      </c>
      <c r="C133" s="11">
        <v>41.2</v>
      </c>
      <c r="D133" s="11">
        <v>1</v>
      </c>
    </row>
    <row r="134" spans="1:4" x14ac:dyDescent="0.3">
      <c r="A134" s="10">
        <v>2958465</v>
      </c>
      <c r="B134" s="11">
        <v>37</v>
      </c>
      <c r="C134" s="11">
        <v>41.2</v>
      </c>
      <c r="D134" s="11">
        <v>1</v>
      </c>
    </row>
    <row r="135" spans="1:4" x14ac:dyDescent="0.3">
      <c r="A135" s="10">
        <v>2958465</v>
      </c>
      <c r="B135" s="11">
        <v>37</v>
      </c>
      <c r="C135" s="11">
        <v>41.2</v>
      </c>
      <c r="D135" s="11">
        <v>1</v>
      </c>
    </row>
    <row r="136" spans="1:4" x14ac:dyDescent="0.3">
      <c r="A136" s="10">
        <v>2958465</v>
      </c>
      <c r="B136" s="11">
        <v>37</v>
      </c>
      <c r="C136" s="11">
        <v>41.2</v>
      </c>
      <c r="D136" s="11">
        <v>1</v>
      </c>
    </row>
    <row r="137" spans="1:4" x14ac:dyDescent="0.3">
      <c r="A137" s="10">
        <v>2958465</v>
      </c>
      <c r="B137" s="11">
        <v>37</v>
      </c>
      <c r="C137" s="11">
        <v>41.2</v>
      </c>
      <c r="D137" s="11">
        <v>1</v>
      </c>
    </row>
    <row r="138" spans="1:4" x14ac:dyDescent="0.3">
      <c r="A138" s="10">
        <v>2958465</v>
      </c>
      <c r="B138" s="11">
        <v>37</v>
      </c>
      <c r="C138" s="11">
        <v>41.2</v>
      </c>
      <c r="D138" s="11">
        <v>1</v>
      </c>
    </row>
    <row r="139" spans="1:4" x14ac:dyDescent="0.3">
      <c r="A139" s="10">
        <v>2958465</v>
      </c>
      <c r="B139" s="11">
        <v>37</v>
      </c>
      <c r="C139" s="11">
        <v>41.2</v>
      </c>
      <c r="D139" s="11">
        <v>1</v>
      </c>
    </row>
    <row r="140" spans="1:4" x14ac:dyDescent="0.3">
      <c r="A140" s="10">
        <v>2958465</v>
      </c>
      <c r="B140" s="11">
        <v>37</v>
      </c>
      <c r="C140" s="11">
        <v>41.2</v>
      </c>
      <c r="D140" s="11">
        <v>1</v>
      </c>
    </row>
    <row r="141" spans="1:4" x14ac:dyDescent="0.3">
      <c r="A141" s="10">
        <v>2958465</v>
      </c>
      <c r="B141" s="11">
        <v>37</v>
      </c>
      <c r="C141" s="11">
        <v>41.2</v>
      </c>
      <c r="D141" s="11">
        <v>1</v>
      </c>
    </row>
    <row r="142" spans="1:4" x14ac:dyDescent="0.3">
      <c r="A142" s="10">
        <v>2958465</v>
      </c>
      <c r="B142" s="11">
        <v>37</v>
      </c>
      <c r="C142" s="11">
        <v>41.2</v>
      </c>
      <c r="D142" s="11">
        <v>1</v>
      </c>
    </row>
    <row r="143" spans="1:4" x14ac:dyDescent="0.3">
      <c r="A143" s="10">
        <v>2958465</v>
      </c>
      <c r="B143" s="11">
        <v>37</v>
      </c>
      <c r="C143" s="11">
        <v>41.2</v>
      </c>
      <c r="D143" s="11">
        <v>1</v>
      </c>
    </row>
    <row r="144" spans="1:4" x14ac:dyDescent="0.3">
      <c r="A144" s="10">
        <v>2958465</v>
      </c>
      <c r="B144" s="11">
        <v>37</v>
      </c>
      <c r="C144" s="11">
        <v>41.2</v>
      </c>
      <c r="D144" s="11">
        <v>1</v>
      </c>
    </row>
    <row r="145" spans="1:4" x14ac:dyDescent="0.3">
      <c r="A145" s="10">
        <v>2958465</v>
      </c>
      <c r="B145" s="11">
        <v>37</v>
      </c>
      <c r="C145" s="11">
        <v>41.2</v>
      </c>
      <c r="D145" s="11">
        <v>1</v>
      </c>
    </row>
    <row r="146" spans="1:4" x14ac:dyDescent="0.3">
      <c r="A146" s="10">
        <v>2958465</v>
      </c>
      <c r="B146" s="11">
        <v>37</v>
      </c>
      <c r="C146" s="11">
        <v>41.2</v>
      </c>
      <c r="D146" s="11">
        <v>1</v>
      </c>
    </row>
    <row r="147" spans="1:4" x14ac:dyDescent="0.3">
      <c r="A147" s="10">
        <v>2958465</v>
      </c>
      <c r="B147" s="11">
        <v>37</v>
      </c>
      <c r="C147" s="11">
        <v>41.2</v>
      </c>
      <c r="D147" s="11">
        <v>1</v>
      </c>
    </row>
    <row r="148" spans="1:4" x14ac:dyDescent="0.3">
      <c r="A148" s="10">
        <v>2958465</v>
      </c>
      <c r="B148" s="11">
        <v>37</v>
      </c>
      <c r="C148" s="11">
        <v>41.2</v>
      </c>
      <c r="D148" s="11">
        <v>1</v>
      </c>
    </row>
    <row r="149" spans="1:4" x14ac:dyDescent="0.3">
      <c r="A149" s="10">
        <v>2958465</v>
      </c>
      <c r="B149" s="11">
        <v>37</v>
      </c>
      <c r="C149" s="11">
        <v>41.2</v>
      </c>
      <c r="D149" s="11">
        <v>1</v>
      </c>
    </row>
    <row r="150" spans="1:4" x14ac:dyDescent="0.3">
      <c r="A150" s="10">
        <v>2958465</v>
      </c>
      <c r="B150" s="11">
        <v>37</v>
      </c>
      <c r="C150" s="11">
        <v>41.2</v>
      </c>
      <c r="D150" s="11">
        <v>1</v>
      </c>
    </row>
    <row r="151" spans="1:4" x14ac:dyDescent="0.3">
      <c r="A151" s="10">
        <v>2958465</v>
      </c>
      <c r="B151" s="11">
        <v>37</v>
      </c>
      <c r="C151" s="11">
        <v>41.2</v>
      </c>
      <c r="D151" s="11">
        <v>1</v>
      </c>
    </row>
    <row r="152" spans="1:4" x14ac:dyDescent="0.3">
      <c r="A152" s="10">
        <v>2958465</v>
      </c>
      <c r="B152" s="11">
        <v>37</v>
      </c>
      <c r="C152" s="11">
        <v>41.2</v>
      </c>
      <c r="D152" s="11">
        <v>1</v>
      </c>
    </row>
    <row r="153" spans="1:4" x14ac:dyDescent="0.3">
      <c r="A153" s="10">
        <v>2958465</v>
      </c>
      <c r="B153" s="11">
        <v>37</v>
      </c>
      <c r="C153" s="11">
        <v>41.2</v>
      </c>
      <c r="D153" s="11">
        <v>1</v>
      </c>
    </row>
    <row r="154" spans="1:4" x14ac:dyDescent="0.3">
      <c r="A154" s="10">
        <v>2958465</v>
      </c>
      <c r="B154" s="11">
        <v>37</v>
      </c>
      <c r="C154" s="11">
        <v>41.2</v>
      </c>
      <c r="D154" s="11">
        <v>1</v>
      </c>
    </row>
    <row r="155" spans="1:4" x14ac:dyDescent="0.3">
      <c r="A155" s="10">
        <v>2958465</v>
      </c>
      <c r="B155" s="11">
        <v>37</v>
      </c>
      <c r="C155" s="11">
        <v>41.2</v>
      </c>
      <c r="D155" s="11">
        <v>1</v>
      </c>
    </row>
    <row r="156" spans="1:4" x14ac:dyDescent="0.3">
      <c r="A156" s="10">
        <v>2958465</v>
      </c>
      <c r="B156" s="11">
        <v>37</v>
      </c>
      <c r="C156" s="11">
        <v>41.2</v>
      </c>
      <c r="D156" s="11">
        <v>1</v>
      </c>
    </row>
    <row r="157" spans="1:4" x14ac:dyDescent="0.3">
      <c r="A157" s="10">
        <v>2958465</v>
      </c>
      <c r="B157" s="11">
        <v>37</v>
      </c>
      <c r="C157" s="11">
        <v>41.2</v>
      </c>
      <c r="D157" s="11">
        <v>1</v>
      </c>
    </row>
    <row r="158" spans="1:4" x14ac:dyDescent="0.3">
      <c r="A158" s="10">
        <v>2958465</v>
      </c>
      <c r="B158" s="11">
        <v>37</v>
      </c>
      <c r="C158" s="11">
        <v>41.2</v>
      </c>
      <c r="D158" s="11">
        <v>1</v>
      </c>
    </row>
    <row r="159" spans="1:4" x14ac:dyDescent="0.3">
      <c r="A159" s="10">
        <v>2958465</v>
      </c>
      <c r="B159" s="11">
        <v>37</v>
      </c>
      <c r="C159" s="11">
        <v>41.2</v>
      </c>
      <c r="D159" s="11">
        <v>1</v>
      </c>
    </row>
    <row r="160" spans="1:4" x14ac:dyDescent="0.3">
      <c r="A160" s="10">
        <v>2958465</v>
      </c>
      <c r="B160" s="11">
        <v>37</v>
      </c>
      <c r="C160" s="11">
        <v>41.2</v>
      </c>
      <c r="D160" s="11">
        <v>1</v>
      </c>
    </row>
    <row r="161" spans="1:4" x14ac:dyDescent="0.3">
      <c r="A161" s="10">
        <v>2958465</v>
      </c>
      <c r="B161" s="11">
        <v>37</v>
      </c>
      <c r="C161" s="11">
        <v>41.2</v>
      </c>
      <c r="D161" s="11">
        <v>1</v>
      </c>
    </row>
    <row r="162" spans="1:4" x14ac:dyDescent="0.3">
      <c r="A162" s="10">
        <v>2958465</v>
      </c>
      <c r="B162" s="11">
        <v>37</v>
      </c>
      <c r="C162" s="11">
        <v>41.2</v>
      </c>
      <c r="D162" s="11">
        <v>1</v>
      </c>
    </row>
    <row r="163" spans="1:4" x14ac:dyDescent="0.3">
      <c r="A163" s="10">
        <v>2958465</v>
      </c>
      <c r="B163" s="11">
        <v>37</v>
      </c>
      <c r="C163" s="11">
        <v>41.2</v>
      </c>
      <c r="D163" s="11">
        <v>1</v>
      </c>
    </row>
    <row r="164" spans="1:4" x14ac:dyDescent="0.3">
      <c r="A164" s="10">
        <v>2958465</v>
      </c>
      <c r="B164" s="11">
        <v>37</v>
      </c>
      <c r="C164" s="11">
        <v>41.2</v>
      </c>
      <c r="D164" s="11">
        <v>1</v>
      </c>
    </row>
    <row r="165" spans="1:4" x14ac:dyDescent="0.3">
      <c r="A165" s="10">
        <v>2958465</v>
      </c>
      <c r="B165" s="11">
        <v>37</v>
      </c>
      <c r="C165" s="11">
        <v>41.2</v>
      </c>
      <c r="D165" s="11">
        <v>1</v>
      </c>
    </row>
    <row r="166" spans="1:4" x14ac:dyDescent="0.3">
      <c r="A166" s="10">
        <v>2958465</v>
      </c>
      <c r="B166" s="11">
        <v>37</v>
      </c>
      <c r="C166" s="11">
        <v>41.2</v>
      </c>
      <c r="D166" s="11">
        <v>1</v>
      </c>
    </row>
    <row r="167" spans="1:4" x14ac:dyDescent="0.3">
      <c r="A167" s="10">
        <v>2958465</v>
      </c>
      <c r="B167" s="11">
        <v>37</v>
      </c>
      <c r="C167" s="11">
        <v>41.2</v>
      </c>
      <c r="D167" s="11">
        <v>1</v>
      </c>
    </row>
    <row r="168" spans="1:4" x14ac:dyDescent="0.3">
      <c r="A168" s="10">
        <v>2958465</v>
      </c>
      <c r="B168" s="11">
        <v>37</v>
      </c>
      <c r="C168" s="11">
        <v>41.2</v>
      </c>
      <c r="D168" s="11">
        <v>1</v>
      </c>
    </row>
    <row r="169" spans="1:4" x14ac:dyDescent="0.3">
      <c r="A169" s="10">
        <v>2958465</v>
      </c>
      <c r="B169" s="11">
        <v>37</v>
      </c>
      <c r="C169" s="11">
        <v>41.2</v>
      </c>
      <c r="D169" s="11">
        <v>1</v>
      </c>
    </row>
    <row r="170" spans="1:4" x14ac:dyDescent="0.3">
      <c r="A170" s="10">
        <v>2958465</v>
      </c>
      <c r="B170" s="11">
        <v>37</v>
      </c>
      <c r="C170" s="11">
        <v>41.2</v>
      </c>
      <c r="D170" s="11">
        <v>1</v>
      </c>
    </row>
    <row r="171" spans="1:4" x14ac:dyDescent="0.3">
      <c r="A171" s="10">
        <v>2958465</v>
      </c>
      <c r="B171" s="11">
        <v>37</v>
      </c>
      <c r="C171" s="11">
        <v>41.2</v>
      </c>
      <c r="D171" s="11">
        <v>1</v>
      </c>
    </row>
    <row r="172" spans="1:4" x14ac:dyDescent="0.3">
      <c r="A172" s="10">
        <v>2958465</v>
      </c>
      <c r="B172" s="11">
        <v>37</v>
      </c>
      <c r="C172" s="11">
        <v>41.2</v>
      </c>
      <c r="D172" s="11">
        <v>1</v>
      </c>
    </row>
    <row r="173" spans="1:4" x14ac:dyDescent="0.3">
      <c r="A173" s="10">
        <v>2958465</v>
      </c>
      <c r="B173" s="11">
        <v>37</v>
      </c>
      <c r="C173" s="11">
        <v>41.2</v>
      </c>
      <c r="D173" s="11">
        <v>1</v>
      </c>
    </row>
    <row r="174" spans="1:4" x14ac:dyDescent="0.3">
      <c r="A174" s="10">
        <v>2958465</v>
      </c>
      <c r="B174" s="11">
        <v>37</v>
      </c>
      <c r="C174" s="11">
        <v>41.2</v>
      </c>
      <c r="D174" s="11">
        <v>1</v>
      </c>
    </row>
    <row r="175" spans="1:4" x14ac:dyDescent="0.3">
      <c r="A175" s="10">
        <v>2958465</v>
      </c>
      <c r="B175" s="11">
        <v>37</v>
      </c>
      <c r="C175" s="11">
        <v>41.2</v>
      </c>
      <c r="D175" s="11">
        <v>1</v>
      </c>
    </row>
    <row r="176" spans="1:4" x14ac:dyDescent="0.3">
      <c r="A176" s="10">
        <v>2958465</v>
      </c>
      <c r="B176" s="11">
        <v>37</v>
      </c>
      <c r="C176" s="11">
        <v>41.2</v>
      </c>
      <c r="D176" s="11">
        <v>1</v>
      </c>
    </row>
    <row r="177" spans="1:4" x14ac:dyDescent="0.3">
      <c r="A177" s="10">
        <v>2958465</v>
      </c>
      <c r="B177" s="11">
        <v>37</v>
      </c>
      <c r="C177" s="11">
        <v>41.2</v>
      </c>
      <c r="D177" s="11">
        <v>1</v>
      </c>
    </row>
    <row r="178" spans="1:4" x14ac:dyDescent="0.3">
      <c r="A178" s="10">
        <v>2958465</v>
      </c>
      <c r="B178" s="11">
        <v>37</v>
      </c>
      <c r="C178" s="11">
        <v>41.2</v>
      </c>
      <c r="D178" s="11">
        <v>1</v>
      </c>
    </row>
    <row r="179" spans="1:4" x14ac:dyDescent="0.3">
      <c r="A179" s="10">
        <v>2958465</v>
      </c>
      <c r="B179" s="11">
        <v>37</v>
      </c>
      <c r="C179" s="11">
        <v>41.2</v>
      </c>
      <c r="D179" s="11">
        <v>1</v>
      </c>
    </row>
    <row r="180" spans="1:4" x14ac:dyDescent="0.3">
      <c r="A180" s="10">
        <v>2958465</v>
      </c>
      <c r="B180" s="11">
        <v>37</v>
      </c>
      <c r="C180" s="11">
        <v>41.2</v>
      </c>
      <c r="D180" s="11">
        <v>1</v>
      </c>
    </row>
    <row r="181" spans="1:4" x14ac:dyDescent="0.3">
      <c r="A181" s="10">
        <v>2958465</v>
      </c>
      <c r="B181" s="11">
        <v>37</v>
      </c>
      <c r="C181" s="11">
        <v>41.2</v>
      </c>
      <c r="D181" s="11">
        <v>1</v>
      </c>
    </row>
    <row r="182" spans="1:4" x14ac:dyDescent="0.3">
      <c r="A182" s="10">
        <v>2958465</v>
      </c>
      <c r="B182" s="11">
        <v>37</v>
      </c>
      <c r="C182" s="11">
        <v>41.2</v>
      </c>
      <c r="D182" s="11">
        <v>1</v>
      </c>
    </row>
    <row r="183" spans="1:4" x14ac:dyDescent="0.3">
      <c r="A183" s="10">
        <v>2958465</v>
      </c>
      <c r="B183" s="11">
        <v>37</v>
      </c>
      <c r="C183" s="11">
        <v>41.2</v>
      </c>
      <c r="D183" s="11">
        <v>1</v>
      </c>
    </row>
    <row r="184" spans="1:4" x14ac:dyDescent="0.3">
      <c r="A184" s="10">
        <v>2958465</v>
      </c>
      <c r="B184" s="11">
        <v>37</v>
      </c>
      <c r="C184" s="11">
        <v>41.2</v>
      </c>
      <c r="D184" s="11">
        <v>1</v>
      </c>
    </row>
    <row r="185" spans="1:4" x14ac:dyDescent="0.3">
      <c r="A185" s="10">
        <v>2958465</v>
      </c>
      <c r="B185" s="11">
        <v>37</v>
      </c>
      <c r="C185" s="11">
        <v>41.2</v>
      </c>
      <c r="D185" s="11">
        <v>1</v>
      </c>
    </row>
    <row r="186" spans="1:4" x14ac:dyDescent="0.3">
      <c r="A186" s="10">
        <v>2958465</v>
      </c>
      <c r="B186" s="11">
        <v>37</v>
      </c>
      <c r="C186" s="11">
        <v>41.2</v>
      </c>
      <c r="D186" s="11">
        <v>1</v>
      </c>
    </row>
    <row r="187" spans="1:4" x14ac:dyDescent="0.3">
      <c r="A187" s="10">
        <v>2958465</v>
      </c>
      <c r="B187" s="11">
        <v>37</v>
      </c>
      <c r="C187" s="11">
        <v>41.2</v>
      </c>
      <c r="D187" s="11">
        <v>1</v>
      </c>
    </row>
    <row r="188" spans="1:4" x14ac:dyDescent="0.3">
      <c r="A188" s="10">
        <v>2958465</v>
      </c>
      <c r="B188" s="11">
        <v>37</v>
      </c>
      <c r="C188" s="11">
        <v>41.2</v>
      </c>
      <c r="D188" s="11">
        <v>1</v>
      </c>
    </row>
    <row r="189" spans="1:4" x14ac:dyDescent="0.3">
      <c r="A189" s="10">
        <v>2958465</v>
      </c>
      <c r="B189" s="11">
        <v>37</v>
      </c>
      <c r="C189" s="11">
        <v>41.2</v>
      </c>
      <c r="D189" s="11">
        <v>1</v>
      </c>
    </row>
    <row r="190" spans="1:4" x14ac:dyDescent="0.3">
      <c r="A190" s="10">
        <v>2958465</v>
      </c>
      <c r="B190" s="11">
        <v>37</v>
      </c>
      <c r="C190" s="11">
        <v>41.2</v>
      </c>
      <c r="D190" s="11">
        <v>1</v>
      </c>
    </row>
    <row r="191" spans="1:4" x14ac:dyDescent="0.3">
      <c r="A191" s="10">
        <v>2958465</v>
      </c>
      <c r="B191" s="11">
        <v>37</v>
      </c>
      <c r="C191" s="11">
        <v>41.2</v>
      </c>
      <c r="D191" s="11">
        <v>1</v>
      </c>
    </row>
    <row r="192" spans="1:4" x14ac:dyDescent="0.3">
      <c r="A192" s="10">
        <v>2958465</v>
      </c>
      <c r="B192" s="11">
        <v>37</v>
      </c>
      <c r="C192" s="11">
        <v>41.2</v>
      </c>
      <c r="D192" s="11">
        <v>1</v>
      </c>
    </row>
    <row r="193" spans="1:4" x14ac:dyDescent="0.3">
      <c r="A193" s="10">
        <v>2958465</v>
      </c>
      <c r="B193" s="11">
        <v>37</v>
      </c>
      <c r="C193" s="11">
        <v>41.2</v>
      </c>
      <c r="D193" s="11">
        <v>1</v>
      </c>
    </row>
    <row r="194" spans="1:4" x14ac:dyDescent="0.3">
      <c r="A194" s="10">
        <v>2958465</v>
      </c>
      <c r="B194" s="11">
        <v>37</v>
      </c>
      <c r="C194" s="11">
        <v>41.2</v>
      </c>
      <c r="D194" s="11">
        <v>1</v>
      </c>
    </row>
    <row r="195" spans="1:4" x14ac:dyDescent="0.3">
      <c r="A195" s="10">
        <v>2958465</v>
      </c>
      <c r="B195" s="11">
        <v>37</v>
      </c>
      <c r="C195" s="11">
        <v>41.2</v>
      </c>
      <c r="D195" s="11">
        <v>1</v>
      </c>
    </row>
    <row r="196" spans="1:4" x14ac:dyDescent="0.3">
      <c r="A196" s="10">
        <v>2958465</v>
      </c>
      <c r="B196" s="11">
        <v>37</v>
      </c>
      <c r="C196" s="11">
        <v>41.2</v>
      </c>
      <c r="D196" s="11">
        <v>1</v>
      </c>
    </row>
    <row r="197" spans="1:4" x14ac:dyDescent="0.3">
      <c r="A197" s="10">
        <v>2958465</v>
      </c>
      <c r="B197" s="11">
        <v>37</v>
      </c>
      <c r="C197" s="11">
        <v>41.2</v>
      </c>
      <c r="D197" s="11">
        <v>1</v>
      </c>
    </row>
    <row r="198" spans="1:4" x14ac:dyDescent="0.3">
      <c r="A198" s="10">
        <v>2958465</v>
      </c>
      <c r="B198" s="11">
        <v>37</v>
      </c>
      <c r="C198" s="11">
        <v>41.2</v>
      </c>
      <c r="D198" s="11">
        <v>1</v>
      </c>
    </row>
    <row r="199" spans="1:4" x14ac:dyDescent="0.3">
      <c r="A199" s="10">
        <v>2958465</v>
      </c>
      <c r="B199" s="11">
        <v>37</v>
      </c>
      <c r="C199" s="11">
        <v>41.2</v>
      </c>
      <c r="D199" s="11">
        <v>1</v>
      </c>
    </row>
    <row r="200" spans="1:4" x14ac:dyDescent="0.3">
      <c r="A200" s="10">
        <v>2958465</v>
      </c>
      <c r="B200" s="11">
        <v>37</v>
      </c>
      <c r="C200" s="11">
        <v>41.2</v>
      </c>
      <c r="D200" s="11">
        <v>1</v>
      </c>
    </row>
    <row r="201" spans="1:4" x14ac:dyDescent="0.3">
      <c r="A201" s="10">
        <v>2958465</v>
      </c>
      <c r="B201" s="11">
        <v>37</v>
      </c>
      <c r="C201" s="11">
        <v>41.2</v>
      </c>
      <c r="D201" s="11">
        <v>1</v>
      </c>
    </row>
    <row r="202" spans="1:4" x14ac:dyDescent="0.3">
      <c r="A202" s="10">
        <v>2958465</v>
      </c>
      <c r="B202" s="11">
        <v>37</v>
      </c>
      <c r="C202" s="11">
        <v>41.2</v>
      </c>
      <c r="D202" s="11">
        <v>1</v>
      </c>
    </row>
    <row r="203" spans="1:4" x14ac:dyDescent="0.3">
      <c r="A203" s="10">
        <v>2958465</v>
      </c>
      <c r="B203" s="11">
        <v>37</v>
      </c>
      <c r="C203" s="11">
        <v>41.2</v>
      </c>
      <c r="D203" s="11">
        <v>1</v>
      </c>
    </row>
    <row r="204" spans="1:4" x14ac:dyDescent="0.3">
      <c r="A204" s="10">
        <v>2958465</v>
      </c>
      <c r="B204" s="11">
        <v>37</v>
      </c>
      <c r="C204" s="11">
        <v>41.2</v>
      </c>
      <c r="D204" s="11">
        <v>1</v>
      </c>
    </row>
    <row r="205" spans="1:4" x14ac:dyDescent="0.3">
      <c r="A205" s="10">
        <v>2958465</v>
      </c>
      <c r="B205" s="11">
        <v>37</v>
      </c>
      <c r="C205" s="11">
        <v>41.2</v>
      </c>
      <c r="D205" s="11">
        <v>1</v>
      </c>
    </row>
    <row r="206" spans="1:4" x14ac:dyDescent="0.3">
      <c r="A206" s="10">
        <v>2958465</v>
      </c>
      <c r="B206" s="11">
        <v>37</v>
      </c>
      <c r="C206" s="11">
        <v>41.2</v>
      </c>
      <c r="D206" s="11">
        <v>1</v>
      </c>
    </row>
    <row r="207" spans="1:4" x14ac:dyDescent="0.3">
      <c r="A207" s="10">
        <v>2958465</v>
      </c>
      <c r="B207" s="11">
        <v>37</v>
      </c>
      <c r="C207" s="11">
        <v>41.2</v>
      </c>
      <c r="D207" s="11">
        <v>1</v>
      </c>
    </row>
    <row r="208" spans="1:4" x14ac:dyDescent="0.3">
      <c r="A208" s="10">
        <v>2958465</v>
      </c>
      <c r="B208" s="11">
        <v>37</v>
      </c>
      <c r="C208" s="11">
        <v>41.2</v>
      </c>
      <c r="D208" s="11">
        <v>1</v>
      </c>
    </row>
    <row r="209" spans="1:6" x14ac:dyDescent="0.3">
      <c r="A209" s="10">
        <v>2958465</v>
      </c>
      <c r="B209" s="11">
        <v>37</v>
      </c>
      <c r="C209" s="11">
        <v>41.2</v>
      </c>
      <c r="D209" s="11">
        <v>1</v>
      </c>
    </row>
    <row r="210" spans="1:6" x14ac:dyDescent="0.3">
      <c r="A210" s="10">
        <v>2958465</v>
      </c>
      <c r="B210" s="11">
        <v>37</v>
      </c>
      <c r="C210" s="11">
        <v>41.2</v>
      </c>
      <c r="D210" s="11">
        <v>1</v>
      </c>
    </row>
    <row r="211" spans="1:6" x14ac:dyDescent="0.3">
      <c r="A211" s="10">
        <v>2958465</v>
      </c>
      <c r="B211" s="11">
        <v>37</v>
      </c>
      <c r="C211" s="11">
        <v>41.2</v>
      </c>
      <c r="D211" s="11">
        <v>1</v>
      </c>
    </row>
    <row r="212" spans="1:6" x14ac:dyDescent="0.3">
      <c r="A212" s="10">
        <v>2958465</v>
      </c>
      <c r="B212" s="11">
        <v>37</v>
      </c>
      <c r="C212" s="11">
        <v>41.2</v>
      </c>
      <c r="D212" s="11">
        <v>1</v>
      </c>
    </row>
    <row r="213" spans="1:6" x14ac:dyDescent="0.3">
      <c r="A213" s="10">
        <v>2958465</v>
      </c>
      <c r="B213" s="11">
        <v>37</v>
      </c>
      <c r="C213" s="11">
        <v>41.2</v>
      </c>
      <c r="D213" s="11">
        <v>1</v>
      </c>
    </row>
    <row r="214" spans="1:6" x14ac:dyDescent="0.3">
      <c r="A214" s="10">
        <v>2958465</v>
      </c>
      <c r="B214" s="11">
        <v>37</v>
      </c>
      <c r="C214" s="11">
        <v>41.2</v>
      </c>
      <c r="D214" s="11">
        <v>1</v>
      </c>
    </row>
    <row r="215" spans="1:6" x14ac:dyDescent="0.3">
      <c r="A215" s="10">
        <v>2958465</v>
      </c>
      <c r="B215" s="11">
        <v>37</v>
      </c>
      <c r="C215" s="11">
        <v>41.2</v>
      </c>
      <c r="D215" s="11">
        <v>1</v>
      </c>
    </row>
    <row r="216" spans="1:6" x14ac:dyDescent="0.3">
      <c r="A216" s="10">
        <v>2958465</v>
      </c>
      <c r="B216" s="11">
        <v>37</v>
      </c>
      <c r="C216" s="11">
        <v>41.2</v>
      </c>
      <c r="D216" s="11">
        <v>1</v>
      </c>
    </row>
    <row r="217" spans="1:6" x14ac:dyDescent="0.3">
      <c r="A217" s="10">
        <v>2958465</v>
      </c>
      <c r="B217" s="11">
        <v>37</v>
      </c>
      <c r="C217" s="11">
        <v>41.2</v>
      </c>
      <c r="D217" s="11">
        <v>1</v>
      </c>
    </row>
    <row r="218" spans="1:6" x14ac:dyDescent="0.3">
      <c r="A218" s="10">
        <v>2958465</v>
      </c>
      <c r="B218" s="11">
        <v>37</v>
      </c>
      <c r="C218" s="11">
        <v>41.2</v>
      </c>
      <c r="D218" s="11">
        <v>1</v>
      </c>
    </row>
    <row r="219" spans="1:6" x14ac:dyDescent="0.3">
      <c r="A219" s="10">
        <v>2958465</v>
      </c>
      <c r="B219" s="11">
        <v>37</v>
      </c>
      <c r="C219" s="11">
        <v>41.2</v>
      </c>
      <c r="D219" s="11">
        <v>1</v>
      </c>
    </row>
    <row r="220" spans="1:6" x14ac:dyDescent="0.3">
      <c r="A220" s="10">
        <v>2958465</v>
      </c>
      <c r="B220" s="11">
        <v>37</v>
      </c>
      <c r="C220" s="11">
        <v>41.2</v>
      </c>
      <c r="D220" s="11">
        <v>1</v>
      </c>
    </row>
    <row r="221" spans="1:6" x14ac:dyDescent="0.3">
      <c r="A221" s="10">
        <v>2958465</v>
      </c>
      <c r="B221" s="11">
        <v>37</v>
      </c>
      <c r="C221" s="11">
        <v>41.2</v>
      </c>
      <c r="D221" s="11">
        <v>1</v>
      </c>
    </row>
    <row r="223" spans="1:6" x14ac:dyDescent="0.3">
      <c r="A223" s="26" t="s">
        <v>35</v>
      </c>
      <c r="B223" s="24"/>
      <c r="C223" s="24"/>
      <c r="D223" s="24"/>
      <c r="E223" s="24"/>
      <c r="F223" s="24"/>
    </row>
  </sheetData>
  <mergeCells count="4">
    <mergeCell ref="A20:F20"/>
    <mergeCell ref="A6:F6"/>
    <mergeCell ref="A1:F1"/>
    <mergeCell ref="A223:F22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4"/>
  <sheetViews>
    <sheetView showGridLines="0" tabSelected="1" zoomScale="65" zoomScaleNormal="65" workbookViewId="0">
      <pane ySplit="2" topLeftCell="A15" activePane="bottomLeft" state="frozen"/>
      <selection pane="bottomLeft" activeCell="K36" sqref="K36"/>
    </sheetView>
  </sheetViews>
  <sheetFormatPr defaultRowHeight="14.4" x14ac:dyDescent="0.3"/>
  <cols>
    <col min="1" max="1" width="10" customWidth="1"/>
    <col min="2" max="2" width="24.21875" bestFit="1" customWidth="1"/>
    <col min="3" max="3" width="21.21875" customWidth="1"/>
    <col min="4" max="4" width="14" customWidth="1"/>
    <col min="5" max="5" width="12" customWidth="1"/>
    <col min="6" max="6" width="16" customWidth="1"/>
    <col min="7" max="7" width="8" customWidth="1"/>
    <col min="8" max="8" width="14" customWidth="1"/>
    <col min="9" max="9" width="16" customWidth="1"/>
    <col min="10" max="10" width="18" customWidth="1"/>
    <col min="11" max="11" width="20" customWidth="1"/>
    <col min="12" max="12" width="22" customWidth="1"/>
    <col min="13" max="14" width="10" customWidth="1"/>
    <col min="15" max="15" width="20" customWidth="1"/>
    <col min="16" max="16" width="16" customWidth="1"/>
    <col min="17" max="17" width="27.21875" customWidth="1"/>
    <col min="18" max="18" width="18" customWidth="1"/>
    <col min="19" max="21" width="16" customWidth="1"/>
    <col min="22" max="22" width="18" customWidth="1"/>
    <col min="23" max="23" width="16" customWidth="1"/>
  </cols>
  <sheetData>
    <row r="1" spans="1:23" ht="24" customHeight="1" x14ac:dyDescent="0.4">
      <c r="A1" s="23" t="s">
        <v>103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30" customHeight="1" x14ac:dyDescent="0.3">
      <c r="A2" s="5" t="s">
        <v>36</v>
      </c>
      <c r="B2" s="5" t="s">
        <v>105</v>
      </c>
      <c r="C2" s="5" t="s">
        <v>106</v>
      </c>
      <c r="D2" s="5" t="s">
        <v>108</v>
      </c>
      <c r="E2" s="5" t="s">
        <v>38</v>
      </c>
      <c r="F2" s="5" t="s">
        <v>39</v>
      </c>
      <c r="G2" s="5" t="s">
        <v>40</v>
      </c>
      <c r="H2" s="5" t="s">
        <v>41</v>
      </c>
      <c r="I2" s="5" t="s">
        <v>42</v>
      </c>
      <c r="J2" s="5" t="s">
        <v>43</v>
      </c>
      <c r="K2" s="5" t="s">
        <v>44</v>
      </c>
      <c r="L2" s="5" t="s">
        <v>45</v>
      </c>
      <c r="M2" s="5" t="s">
        <v>46</v>
      </c>
      <c r="N2" s="5" t="s">
        <v>47</v>
      </c>
      <c r="O2" s="5" t="s">
        <v>48</v>
      </c>
      <c r="P2" s="5" t="s">
        <v>49</v>
      </c>
      <c r="Q2" s="5" t="s">
        <v>50</v>
      </c>
      <c r="R2" s="5" t="s">
        <v>51</v>
      </c>
      <c r="S2" s="5" t="s">
        <v>52</v>
      </c>
      <c r="T2" s="5" t="s">
        <v>53</v>
      </c>
      <c r="U2" s="5" t="s">
        <v>54</v>
      </c>
      <c r="V2" s="5" t="s">
        <v>55</v>
      </c>
      <c r="W2" s="5" t="s">
        <v>56</v>
      </c>
    </row>
    <row r="3" spans="1:23" x14ac:dyDescent="0.3">
      <c r="A3" s="6" t="s">
        <v>104</v>
      </c>
      <c r="B3" s="6" t="s">
        <v>107</v>
      </c>
      <c r="C3" s="6" t="s">
        <v>113</v>
      </c>
      <c r="D3" s="8">
        <v>46055</v>
      </c>
      <c r="E3" s="6" t="s">
        <v>26</v>
      </c>
      <c r="F3" s="12">
        <v>75600</v>
      </c>
      <c r="G3" s="13">
        <v>0</v>
      </c>
      <c r="H3" s="14">
        <f>IF($F3="","",$F3*IF($G3="",Instellingen!$B$4,$G3))</f>
        <v>0</v>
      </c>
      <c r="I3" s="14">
        <f t="shared" ref="I3:I68" si="0">IF($F3="","",$F3+$H3)</f>
        <v>75600</v>
      </c>
      <c r="J3" s="14">
        <f>IF($A3="","",SUMIFS(Extra_kosten!$O$3:$O$402,Extra_kosten!$B$3:$B$402,$A3))</f>
        <v>0</v>
      </c>
      <c r="K3" s="14">
        <f t="shared" ref="K3:L68" si="1">IF($A3="","",$I3+$J3)</f>
        <v>75600</v>
      </c>
      <c r="L3" s="14">
        <f>IF($A3="","",SUMIFS(Betalingen!$K$3:$K$802,Betalingen!$B$3:$B$802,$A3))</f>
        <v>75600</v>
      </c>
      <c r="M3" s="15">
        <f t="shared" ref="M3:M67" si="2">IF($K3="","",IFERROR($L3/$K3,0))</f>
        <v>1</v>
      </c>
      <c r="N3" s="16" t="str">
        <f t="shared" ref="N3:N13" si="3">IF($A3="","",IF($M3&gt;=1,"Voldaan","Open"))</f>
        <v>Voldaan</v>
      </c>
      <c r="O3" s="14">
        <f t="shared" ref="O3:O67" si="4">IF($A3="","",MAX(0,$K3-$L3))</f>
        <v>0</v>
      </c>
      <c r="P3" s="17" t="str">
        <f ca="1">IF($A3="","",IFERROR(_xludf.AGGREGATE(14,6,Betalingen!$C$3:$C$802/(Betalingen!$B$3:$B$802=$A3),1),""))</f>
        <v/>
      </c>
      <c r="Q3" s="18">
        <f>IF($E3="","",IF($E3="SRD",1,IF($E3="USD",IFERROR(INDEX(Instellingen!$B$22:$B$221,MATCH($D3,Instellingen!$A$22:$A$221,1)),""),IF($E3="EUR",IFERROR(INDEX(Instellingen!$C$22:$C$221,MATCH($D3,Instellingen!$A$22:$A$221,1)),""),""))))</f>
        <v>1</v>
      </c>
      <c r="R3" s="14">
        <f t="shared" ref="R3:R20" si="5">IF($K3="","",$K3*$Q3)</f>
        <v>75600</v>
      </c>
      <c r="S3" s="14">
        <f>IF($K3="","",($H3+IF($A3="","",SUMIFS(Extra_kosten!$N$3:$N$402,Extra_kosten!$B$3:$B$402,$A3)))*$Q3)</f>
        <v>0</v>
      </c>
      <c r="T3" s="14">
        <f>IF($A3="","",SUMIFS(Betalingen!$L$3:$L$802,Betalingen!$B$3:$B$802,$A3))</f>
        <v>75600</v>
      </c>
      <c r="U3" s="14">
        <f>IF($A3="","",SUMIFS(Betalingen!$P$3:$P$802,Betalingen!$B$3:$B$802,$A3))</f>
        <v>0</v>
      </c>
      <c r="V3" s="18">
        <f>IF($E3="","",IF($E3="SRD",1,IF($E3="USD",IFERROR(INDEX(Instellingen!$B$22:$B$221,MATCH(Instellingen!$B$3,Instellingen!$A$22:$A$221,1)),""),IF($E3="EUR",IFERROR(INDEX(Instellingen!$C$22:$C$221,MATCH(Instellingen!$B$3,Instellingen!$A$22:$A$221,1)),""),""))))</f>
        <v>1</v>
      </c>
      <c r="W3" s="14">
        <f t="shared" ref="W3:W68" si="6">IF($O3="","",$O3*$V3)</f>
        <v>0</v>
      </c>
    </row>
    <row r="4" spans="1:23" x14ac:dyDescent="0.3">
      <c r="A4" s="6" t="s">
        <v>109</v>
      </c>
      <c r="B4" s="6" t="s">
        <v>107</v>
      </c>
      <c r="C4" s="6" t="s">
        <v>123</v>
      </c>
      <c r="D4" s="8">
        <v>46055</v>
      </c>
      <c r="E4" s="6" t="s">
        <v>26</v>
      </c>
      <c r="F4" s="12">
        <v>2990</v>
      </c>
      <c r="G4" s="13">
        <v>0</v>
      </c>
      <c r="H4" s="14">
        <f>IF($F4="","",$F4*IF($G4="",Instellingen!$B$4,$G4))</f>
        <v>0</v>
      </c>
      <c r="I4" s="14">
        <f t="shared" si="0"/>
        <v>2990</v>
      </c>
      <c r="J4" s="14">
        <f>IF($A4="","",SUMIFS(Extra_kosten!$O$3:$O$402,Extra_kosten!$B$3:$B$402,$A4))</f>
        <v>0</v>
      </c>
      <c r="K4" s="14">
        <f t="shared" si="1"/>
        <v>2990</v>
      </c>
      <c r="L4" s="14">
        <f>IF($A4="","",SUMIFS(Betalingen!$K$3:$K$802,Betalingen!$B$3:$B$802,$A4))</f>
        <v>2990</v>
      </c>
      <c r="M4" s="15">
        <f t="shared" si="2"/>
        <v>1</v>
      </c>
      <c r="N4" s="16" t="str">
        <f t="shared" si="3"/>
        <v>Voldaan</v>
      </c>
      <c r="O4" s="14">
        <f t="shared" si="4"/>
        <v>0</v>
      </c>
      <c r="P4" s="17" t="str">
        <f ca="1">IF($A4="","",IFERROR(_xludf.AGGREGATE(14,6,Betalingen!$C$3:$C$802/(Betalingen!$B$3:$B$802=$A4),1),""))</f>
        <v/>
      </c>
      <c r="Q4" s="18">
        <f>IF($E4="","",IF($E4="SRD",1,IF($E4="USD",IFERROR(INDEX(Instellingen!$B$22:$B$221,MATCH($D4,Instellingen!$A$22:$A$221,1)),""),IF($E4="EUR",IFERROR(INDEX(Instellingen!$C$22:$C$221,MATCH($D4,Instellingen!$A$22:$A$221,1)),""),""))))</f>
        <v>1</v>
      </c>
      <c r="R4" s="14">
        <f t="shared" si="5"/>
        <v>2990</v>
      </c>
      <c r="S4" s="14">
        <f>IF($K4="","",($H4+IF($A4="","",SUMIFS(Extra_kosten!$N$3:$N$402,Extra_kosten!$B$3:$B$402,$A4)))*$Q4)</f>
        <v>0</v>
      </c>
      <c r="T4" s="14">
        <f>IF($A4="","",SUMIFS(Betalingen!$L$3:$L$802,Betalingen!$B$3:$B$802,$A4))</f>
        <v>2990</v>
      </c>
      <c r="U4" s="14">
        <f>IF($A4="","",SUMIFS(Betalingen!$P$3:$P$802,Betalingen!$B$3:$B$802,$A4))</f>
        <v>0</v>
      </c>
      <c r="V4" s="18">
        <f>IF($E4="","",IF($E4="SRD",1,IF($E4="USD",IFERROR(INDEX(Instellingen!$B$22:$B$221,MATCH(Instellingen!$B$3,Instellingen!$A$22:$A$221,1)),""),IF($E4="EUR",IFERROR(INDEX(Instellingen!$C$22:$C$221,MATCH(Instellingen!$B$3,Instellingen!$A$22:$A$221,1)),""),""))))</f>
        <v>1</v>
      </c>
      <c r="W4" s="14">
        <f t="shared" si="6"/>
        <v>0</v>
      </c>
    </row>
    <row r="5" spans="1:23" x14ac:dyDescent="0.3">
      <c r="A5" s="6" t="s">
        <v>110</v>
      </c>
      <c r="B5" s="6" t="s">
        <v>107</v>
      </c>
      <c r="C5" s="6" t="s">
        <v>114</v>
      </c>
      <c r="D5" s="8">
        <v>46063</v>
      </c>
      <c r="E5" s="6" t="s">
        <v>26</v>
      </c>
      <c r="F5" s="12">
        <v>7470</v>
      </c>
      <c r="G5" s="13">
        <v>0</v>
      </c>
      <c r="H5" s="14">
        <f>IF($F5="","",$F5*IF($G5="",Instellingen!$B$4,$G5))</f>
        <v>0</v>
      </c>
      <c r="I5" s="14">
        <f t="shared" si="0"/>
        <v>7470</v>
      </c>
      <c r="J5" s="14">
        <f>IF($A5="","",SUMIFS(Extra_kosten!$O$3:$O$402,Extra_kosten!$B$3:$B$402,$A5))</f>
        <v>0</v>
      </c>
      <c r="K5" s="14">
        <f t="shared" si="1"/>
        <v>7470</v>
      </c>
      <c r="L5" s="14">
        <f>IF($A5="","",SUMIFS(Betalingen!$K$3:$K$802,Betalingen!$B$3:$B$802,$A5))</f>
        <v>7470</v>
      </c>
      <c r="M5" s="15">
        <f t="shared" si="2"/>
        <v>1</v>
      </c>
      <c r="N5" s="16" t="str">
        <f t="shared" si="3"/>
        <v>Voldaan</v>
      </c>
      <c r="O5" s="14">
        <f t="shared" si="4"/>
        <v>0</v>
      </c>
      <c r="P5" s="17" t="str">
        <f ca="1">IF($A5="","",IFERROR(_xludf.AGGREGATE(14,6,Betalingen!$C$3:$C$802/(Betalingen!$B$3:$B$802=$A5),1),""))</f>
        <v/>
      </c>
      <c r="Q5" s="18">
        <f>IF($E5="","",IF($E5="SRD",1,IF($E5="USD",IFERROR(INDEX(Instellingen!$B$22:$B$221,MATCH($D5,Instellingen!$A$22:$A$221,1)),""),IF($E5="EUR",IFERROR(INDEX(Instellingen!$C$22:$C$221,MATCH($D5,Instellingen!$A$22:$A$221,1)),""),""))))</f>
        <v>1</v>
      </c>
      <c r="R5" s="14">
        <f t="shared" si="5"/>
        <v>7470</v>
      </c>
      <c r="S5" s="14">
        <f>IF($K5="","",($H5+IF($A5="","",SUMIFS(Extra_kosten!$N$3:$N$402,Extra_kosten!$B$3:$B$402,$A5)))*$Q5)</f>
        <v>0</v>
      </c>
      <c r="T5" s="14">
        <f>IF($A5="","",SUMIFS(Betalingen!$L$3:$L$802,Betalingen!$B$3:$B$802,$A5))</f>
        <v>7470</v>
      </c>
      <c r="U5" s="14">
        <f>IF($A5="","",SUMIFS(Betalingen!$P$3:$P$802,Betalingen!$B$3:$B$802,$A5))</f>
        <v>0</v>
      </c>
      <c r="V5" s="18">
        <f>IF($E5="","",IF($E5="SRD",1,IF($E5="USD",IFERROR(INDEX(Instellingen!$B$22:$B$221,MATCH(Instellingen!$B$3,Instellingen!$A$22:$A$221,1)),""),IF($E5="EUR",IFERROR(INDEX(Instellingen!$C$22:$C$221,MATCH(Instellingen!$B$3,Instellingen!$A$22:$A$221,1)),""),""))))</f>
        <v>1</v>
      </c>
      <c r="W5" s="14">
        <f t="shared" si="6"/>
        <v>0</v>
      </c>
    </row>
    <row r="6" spans="1:23" x14ac:dyDescent="0.3">
      <c r="A6" s="6" t="s">
        <v>111</v>
      </c>
      <c r="B6" s="6" t="s">
        <v>107</v>
      </c>
      <c r="C6" s="6" t="s">
        <v>114</v>
      </c>
      <c r="D6" s="8">
        <v>46062</v>
      </c>
      <c r="E6" s="6" t="s">
        <v>26</v>
      </c>
      <c r="F6" s="12">
        <v>270</v>
      </c>
      <c r="G6" s="13">
        <v>0</v>
      </c>
      <c r="H6" s="14">
        <f>IF($F6="","",$F6*IF($G6="",Instellingen!$B$4,$G6))</f>
        <v>0</v>
      </c>
      <c r="I6" s="14">
        <f t="shared" si="0"/>
        <v>270</v>
      </c>
      <c r="J6" s="14">
        <f>IF($A6="","",SUMIFS(Extra_kosten!$O$3:$O$402,Extra_kosten!$B$3:$B$402,$A6))</f>
        <v>0</v>
      </c>
      <c r="K6" s="14">
        <f t="shared" si="1"/>
        <v>270</v>
      </c>
      <c r="L6" s="14">
        <f>IF($A6="","",SUMIFS(Betalingen!$K$3:$K$802,Betalingen!$B$3:$B$802,$A6))</f>
        <v>270</v>
      </c>
      <c r="M6" s="15">
        <f t="shared" si="2"/>
        <v>1</v>
      </c>
      <c r="N6" s="16" t="str">
        <f t="shared" si="3"/>
        <v>Voldaan</v>
      </c>
      <c r="O6" s="14">
        <f t="shared" si="4"/>
        <v>0</v>
      </c>
      <c r="P6" s="17" t="str">
        <f ca="1">IF($A6="","",IFERROR(_xludf.AGGREGATE(14,6,Betalingen!$C$3:$C$802/(Betalingen!$B$3:$B$802=$A6),1),""))</f>
        <v/>
      </c>
      <c r="Q6" s="18">
        <f>IF($E6="","",IF($E6="SRD",1,IF($E6="USD",IFERROR(INDEX(Instellingen!$B$22:$B$221,MATCH($D6,Instellingen!$A$22:$A$221,1)),""),IF($E6="EUR",IFERROR(INDEX(Instellingen!$C$22:$C$221,MATCH($D6,Instellingen!$A$22:$A$221,1)),""),""))))</f>
        <v>1</v>
      </c>
      <c r="R6" s="14">
        <f t="shared" si="5"/>
        <v>270</v>
      </c>
      <c r="S6" s="14">
        <f>IF($K6="","",($H6+IF($A6="","",SUMIFS(Extra_kosten!$N$3:$N$402,Extra_kosten!$B$3:$B$402,$A6)))*$Q6)</f>
        <v>0</v>
      </c>
      <c r="T6" s="14">
        <f>IF($A6="","",SUMIFS(Betalingen!$L$3:$L$802,Betalingen!$B$3:$B$802,$A6))</f>
        <v>270</v>
      </c>
      <c r="U6" s="14">
        <f>IF($A6="","",SUMIFS(Betalingen!$P$3:$P$802,Betalingen!$B$3:$B$802,$A6))</f>
        <v>0</v>
      </c>
      <c r="V6" s="18">
        <f>IF($E6="","",IF($E6="SRD",1,IF($E6="USD",IFERROR(INDEX(Instellingen!$B$22:$B$221,MATCH(Instellingen!$B$3,Instellingen!$A$22:$A$221,1)),""),IF($E6="EUR",IFERROR(INDEX(Instellingen!$C$22:$C$221,MATCH(Instellingen!$B$3,Instellingen!$A$22:$A$221,1)),""),""))))</f>
        <v>1</v>
      </c>
      <c r="W6" s="14">
        <f t="shared" si="6"/>
        <v>0</v>
      </c>
    </row>
    <row r="7" spans="1:23" x14ac:dyDescent="0.3">
      <c r="A7" s="6" t="s">
        <v>112</v>
      </c>
      <c r="B7" s="6" t="s">
        <v>107</v>
      </c>
      <c r="C7" s="6" t="s">
        <v>114</v>
      </c>
      <c r="D7" s="8">
        <v>46062</v>
      </c>
      <c r="E7" s="6" t="s">
        <v>26</v>
      </c>
      <c r="F7" s="12">
        <v>12257.5</v>
      </c>
      <c r="G7" s="13">
        <v>0</v>
      </c>
      <c r="H7" s="14">
        <f>IF($F7="","",$F7*IF($G7="",Instellingen!$B$4,$G7))</f>
        <v>0</v>
      </c>
      <c r="I7" s="14">
        <f t="shared" si="0"/>
        <v>12257.5</v>
      </c>
      <c r="J7" s="14">
        <f>IF($A7="","",SUMIFS(Extra_kosten!$O$3:$O$402,Extra_kosten!$B$3:$B$402,$A7))</f>
        <v>0</v>
      </c>
      <c r="K7" s="14">
        <f t="shared" si="1"/>
        <v>12257.5</v>
      </c>
      <c r="L7" s="14">
        <f>IF($A7="","",SUMIFS(Betalingen!$K$3:$K$802,Betalingen!$B$3:$B$802,$A7))</f>
        <v>12257.5</v>
      </c>
      <c r="M7" s="15">
        <f t="shared" si="2"/>
        <v>1</v>
      </c>
      <c r="N7" s="16" t="str">
        <f t="shared" si="3"/>
        <v>Voldaan</v>
      </c>
      <c r="O7" s="14">
        <f t="shared" si="4"/>
        <v>0</v>
      </c>
      <c r="P7" s="17" t="str">
        <f ca="1">IF($A7="","",IFERROR(_xludf.AGGREGATE(14,6,Betalingen!$C$3:$C$802/(Betalingen!$B$3:$B$802=$A7),1),""))</f>
        <v/>
      </c>
      <c r="Q7" s="18">
        <f>IF($E7="","",IF($E7="SRD",1,IF($E7="USD",IFERROR(INDEX(Instellingen!$B$22:$B$221,MATCH($D7,Instellingen!$A$22:$A$221,1)),""),IF($E7="EUR",IFERROR(INDEX(Instellingen!$C$22:$C$221,MATCH($D7,Instellingen!$A$22:$A$221,1)),""),""))))</f>
        <v>1</v>
      </c>
      <c r="R7" s="14">
        <f t="shared" si="5"/>
        <v>12257.5</v>
      </c>
      <c r="S7" s="14">
        <f>IF($K7="","",($H7+IF($A7="","",SUMIFS(Extra_kosten!$N$3:$N$402,Extra_kosten!$B$3:$B$402,$A7)))*$Q7)</f>
        <v>0</v>
      </c>
      <c r="T7" s="14">
        <f>IF($A7="","",SUMIFS(Betalingen!$L$3:$L$802,Betalingen!$B$3:$B$802,$A7))</f>
        <v>12257.5</v>
      </c>
      <c r="U7" s="14">
        <f>IF($A7="","",SUMIFS(Betalingen!$P$3:$P$802,Betalingen!$B$3:$B$802,$A7))</f>
        <v>0</v>
      </c>
      <c r="V7" s="18">
        <f>IF($E7="","",IF($E7="SRD",1,IF($E7="USD",IFERROR(INDEX(Instellingen!$B$22:$B$221,MATCH(Instellingen!$B$3,Instellingen!$A$22:$A$221,1)),""),IF($E7="EUR",IFERROR(INDEX(Instellingen!$C$22:$C$221,MATCH(Instellingen!$B$3,Instellingen!$A$22:$A$221,1)),""),""))))</f>
        <v>1</v>
      </c>
      <c r="W7" s="14">
        <f t="shared" si="6"/>
        <v>0</v>
      </c>
    </row>
    <row r="8" spans="1:23" x14ac:dyDescent="0.3">
      <c r="A8" s="6" t="s">
        <v>115</v>
      </c>
      <c r="B8" s="6" t="s">
        <v>107</v>
      </c>
      <c r="C8" s="6" t="s">
        <v>114</v>
      </c>
      <c r="D8" s="8">
        <v>46071</v>
      </c>
      <c r="E8" s="6" t="s">
        <v>26</v>
      </c>
      <c r="F8" s="12">
        <v>6859</v>
      </c>
      <c r="G8" s="13">
        <v>0</v>
      </c>
      <c r="H8" s="14">
        <f>IF($F8="","",$F8*IF($G8="",Instellingen!$B$4,$G8))</f>
        <v>0</v>
      </c>
      <c r="I8" s="14">
        <f t="shared" si="0"/>
        <v>6859</v>
      </c>
      <c r="J8" s="14">
        <f>IF($A8="","",SUMIFS(Extra_kosten!$O$3:$O$402,Extra_kosten!$B$3:$B$402,$A8))</f>
        <v>0</v>
      </c>
      <c r="K8" s="14">
        <f t="shared" si="1"/>
        <v>6859</v>
      </c>
      <c r="L8" s="14">
        <f>IF($A8="","",SUMIFS(Betalingen!$K$3:$K$802,Betalingen!$B$3:$B$802,$A8))</f>
        <v>6859</v>
      </c>
      <c r="M8" s="15">
        <f t="shared" si="2"/>
        <v>1</v>
      </c>
      <c r="N8" s="16" t="str">
        <f t="shared" si="3"/>
        <v>Voldaan</v>
      </c>
      <c r="O8" s="14">
        <f t="shared" si="4"/>
        <v>0</v>
      </c>
      <c r="P8" s="17" t="str">
        <f ca="1">IF($A8="","",IFERROR(_xludf.AGGREGATE(14,6,Betalingen!$C$3:$C$802/(Betalingen!$B$3:$B$802=$A8),1),""))</f>
        <v/>
      </c>
      <c r="Q8" s="18">
        <f>IF($E8="","",IF($E8="SRD",1,IF($E8="USD",IFERROR(INDEX(Instellingen!$B$22:$B$221,MATCH($D8,Instellingen!$A$22:$A$221,1)),""),IF($E8="EUR",IFERROR(INDEX(Instellingen!$C$22:$C$221,MATCH($D8,Instellingen!$A$22:$A$221,1)),""),""))))</f>
        <v>1</v>
      </c>
      <c r="R8" s="14">
        <f t="shared" si="5"/>
        <v>6859</v>
      </c>
      <c r="S8" s="14">
        <f>IF($K8="","",($H8+IF($A8="","",SUMIFS(Extra_kosten!$N$3:$N$402,Extra_kosten!$B$3:$B$402,$A8)))*$Q8)</f>
        <v>0</v>
      </c>
      <c r="T8" s="14">
        <f>IF($A8="","",SUMIFS(Betalingen!$L$3:$L$802,Betalingen!$B$3:$B$802,$A8))</f>
        <v>6859</v>
      </c>
      <c r="U8" s="14">
        <f>IF($A8="","",SUMIFS(Betalingen!$P$3:$P$802,Betalingen!$B$3:$B$802,$A8))</f>
        <v>0</v>
      </c>
      <c r="V8" s="18">
        <f>IF($E8="","",IF($E8="SRD",1,IF($E8="USD",IFERROR(INDEX(Instellingen!$B$22:$B$221,MATCH(Instellingen!$B$3,Instellingen!$A$22:$A$221,1)),""),IF($E8="EUR",IFERROR(INDEX(Instellingen!$C$22:$C$221,MATCH(Instellingen!$B$3,Instellingen!$A$22:$A$221,1)),""),""))))</f>
        <v>1</v>
      </c>
      <c r="W8" s="14">
        <f t="shared" si="6"/>
        <v>0</v>
      </c>
    </row>
    <row r="9" spans="1:23" x14ac:dyDescent="0.3">
      <c r="A9" s="6" t="s">
        <v>124</v>
      </c>
      <c r="B9" s="6" t="s">
        <v>134</v>
      </c>
      <c r="C9" s="6"/>
      <c r="D9" s="8">
        <v>46054</v>
      </c>
      <c r="E9" s="6" t="s">
        <v>26</v>
      </c>
      <c r="F9" s="12">
        <v>54100</v>
      </c>
      <c r="G9" s="13">
        <v>0</v>
      </c>
      <c r="H9" s="14">
        <f>IF($F9="","",$F9*IF($G9="",Instellingen!$B$4,$G9))</f>
        <v>0</v>
      </c>
      <c r="I9" s="14">
        <f>IF($F9="","",$F9+$H9)</f>
        <v>54100</v>
      </c>
      <c r="J9" s="14">
        <f>IF($A9="","",SUMIFS(Extra_kosten!$O$3:$O$402,Extra_kosten!$B$3:$B$402,$A9))</f>
        <v>0</v>
      </c>
      <c r="K9" s="14">
        <f>IF($A9="","",$I9+$J9)</f>
        <v>54100</v>
      </c>
      <c r="L9" s="14">
        <v>54100</v>
      </c>
      <c r="M9" s="15">
        <f t="shared" si="2"/>
        <v>1</v>
      </c>
      <c r="N9" s="16" t="str">
        <f t="shared" si="3"/>
        <v>Voldaan</v>
      </c>
      <c r="O9" s="14">
        <f t="shared" si="4"/>
        <v>0</v>
      </c>
      <c r="P9" s="17" t="str">
        <f ca="1">IF($A9="","",IFERROR(_xludf.AGGREGATE(14,6,Betalingen!$C$3:$C$802/(Betalingen!$B$3:$B$802=$A9),1),""))</f>
        <v/>
      </c>
      <c r="Q9" s="18">
        <f>IF($E9="","",IF($E9="SRD",1,IF($E9="USD",IFERROR(INDEX(Instellingen!$B$22:$B$221,MATCH($D9,Instellingen!$A$22:$A$221,1)),""),IF($E9="EUR",IFERROR(INDEX(Instellingen!$C$22:$C$221,MATCH($D9,Instellingen!$A$22:$A$221,1)),""),""))))</f>
        <v>1</v>
      </c>
      <c r="R9" s="14">
        <f t="shared" si="5"/>
        <v>54100</v>
      </c>
      <c r="S9" s="14">
        <f>IF($K9="","",($H9+IF($A9="","",SUMIFS(Extra_kosten!$N$3:$N$402,Extra_kosten!$B$3:$B$402,$A9)))*$Q9)</f>
        <v>0</v>
      </c>
      <c r="T9" s="14">
        <f>IF($A9="","",SUMIFS(Betalingen!$L$3:$L$802,Betalingen!$B$3:$B$802,$A9))</f>
        <v>0</v>
      </c>
      <c r="U9" s="14">
        <f>IF($A9="","",SUMIFS(Betalingen!$P$3:$P$802,Betalingen!$B$3:$B$802,$A9))</f>
        <v>0</v>
      </c>
      <c r="V9" s="18">
        <f>IF($E9="","",IF($E9="SRD",1,IF($E9="USD",IFERROR(INDEX(Instellingen!$B$22:$B$221,MATCH(Instellingen!$B$3,Instellingen!$A$22:$A$221,1)),""),IF($E9="EUR",IFERROR(INDEX(Instellingen!$C$22:$C$221,MATCH(Instellingen!$B$3,Instellingen!$A$22:$A$221,1)),""),""))))</f>
        <v>1</v>
      </c>
      <c r="W9" s="14">
        <f>IF($O9="","",$O9*$V9)</f>
        <v>0</v>
      </c>
    </row>
    <row r="10" spans="1:23" x14ac:dyDescent="0.3">
      <c r="A10" s="6" t="s">
        <v>125</v>
      </c>
      <c r="B10" s="6" t="s">
        <v>107</v>
      </c>
      <c r="C10" s="6" t="s">
        <v>113</v>
      </c>
      <c r="D10" s="8">
        <v>46085</v>
      </c>
      <c r="E10" s="6" t="s">
        <v>26</v>
      </c>
      <c r="F10" s="12">
        <v>75600</v>
      </c>
      <c r="G10" s="13">
        <v>0</v>
      </c>
      <c r="H10" s="14">
        <f>IF($F10="","",$F10*IF($G10="",Instellingen!$B$4,$G10))</f>
        <v>0</v>
      </c>
      <c r="I10" s="14">
        <f t="shared" si="0"/>
        <v>75600</v>
      </c>
      <c r="J10" s="14">
        <f>IF($A10="","",SUMIFS(Extra_kosten!$O$3:$O$402,Extra_kosten!$B$3:$B$402,$A10))</f>
        <v>0</v>
      </c>
      <c r="K10" s="14">
        <f>IF($A10="","",$I10+$J10)</f>
        <v>75600</v>
      </c>
      <c r="L10" s="14">
        <v>75600</v>
      </c>
      <c r="M10" s="15">
        <f t="shared" si="2"/>
        <v>1</v>
      </c>
      <c r="N10" s="16" t="str">
        <f t="shared" si="3"/>
        <v>Voldaan</v>
      </c>
      <c r="O10" s="14">
        <f t="shared" si="4"/>
        <v>0</v>
      </c>
      <c r="P10" s="17" t="str">
        <f ca="1">IF($A10="","",IFERROR(_xludf.AGGREGATE(14,6,Betalingen!$C$3:$C$802/(Betalingen!$B$3:$B$802=$A10),1),""))</f>
        <v/>
      </c>
      <c r="Q10" s="18">
        <f>IF($E10="","",IF($E10="SRD",1,IF($E10="USD",IFERROR(INDEX(Instellingen!$B$22:$B$221,MATCH($D10,Instellingen!$A$22:$A$221,1)),""),IF($E10="EUR",IFERROR(INDEX(Instellingen!$C$22:$C$221,MATCH($D10,Instellingen!$A$22:$A$221,1)),""),""))))</f>
        <v>1</v>
      </c>
      <c r="R10" s="14">
        <f t="shared" si="5"/>
        <v>75600</v>
      </c>
      <c r="S10" s="14">
        <f>IF($K10="","",($H10+IF($A10="","",SUMIFS(Extra_kosten!$N$3:$N$402,Extra_kosten!$B$3:$B$402,$A10)))*$Q10)</f>
        <v>0</v>
      </c>
      <c r="T10" s="14">
        <f>IF($A10="","",SUMIFS(Betalingen!$L$3:$L$802,Betalingen!$B$3:$B$802,$A10))</f>
        <v>0</v>
      </c>
      <c r="U10" s="14">
        <f>IF($A10="","",SUMIFS(Betalingen!$P$3:$P$802,Betalingen!$B$3:$B$802,$A10))</f>
        <v>0</v>
      </c>
      <c r="V10" s="18">
        <f>IF($E10="","",IF($E10="SRD",1,IF($E10="USD",IFERROR(INDEX(Instellingen!$B$22:$B$221,MATCH(Instellingen!$B$3,Instellingen!$A$22:$A$221,1)),""),IF($E10="EUR",IFERROR(INDEX(Instellingen!$C$22:$C$221,MATCH(Instellingen!$B$3,Instellingen!$A$22:$A$221,1)),""),""))))</f>
        <v>1</v>
      </c>
      <c r="W10" s="14">
        <f t="shared" si="6"/>
        <v>0</v>
      </c>
    </row>
    <row r="11" spans="1:23" x14ac:dyDescent="0.3">
      <c r="A11" s="6" t="s">
        <v>126</v>
      </c>
      <c r="B11" s="6" t="s">
        <v>133</v>
      </c>
      <c r="C11" s="6" t="s">
        <v>113</v>
      </c>
      <c r="D11" s="8">
        <v>46087</v>
      </c>
      <c r="E11" s="6" t="s">
        <v>28</v>
      </c>
      <c r="F11" s="12">
        <v>425</v>
      </c>
      <c r="G11" s="13">
        <v>0</v>
      </c>
      <c r="H11" s="14">
        <f>IF($F11="","",$F11*IF($G11="",Instellingen!$B$4,$G11))</f>
        <v>0</v>
      </c>
      <c r="I11" s="14">
        <f t="shared" si="0"/>
        <v>425</v>
      </c>
      <c r="J11" s="14">
        <f>IF($A11="","",SUMIFS(Extra_kosten!$O$3:$O$402,Extra_kosten!$B$3:$B$402,$A11))</f>
        <v>0</v>
      </c>
      <c r="K11" s="14">
        <f>IF($A11="","",$I11+$J11)</f>
        <v>425</v>
      </c>
      <c r="L11" s="14">
        <v>425</v>
      </c>
      <c r="M11" s="15">
        <f t="shared" si="2"/>
        <v>1</v>
      </c>
      <c r="N11" s="16" t="str">
        <f t="shared" si="3"/>
        <v>Voldaan</v>
      </c>
      <c r="O11" s="14">
        <f t="shared" si="4"/>
        <v>0</v>
      </c>
      <c r="P11" s="17"/>
      <c r="Q11" s="18">
        <f>IF($E11="","",IF($E11="SRD",1,IF($E11="USD",IFERROR(INDEX(Instellingen!$B$22:$B$221,MATCH($D11,Instellingen!$A$22:$A$221,1)),""),IF($E11="EUR",IFERROR(INDEX(Instellingen!$C$22:$C$221,MATCH($D11,Instellingen!$A$22:$A$221,1)),""),""))))</f>
        <v>38.1</v>
      </c>
      <c r="R11" s="14">
        <f t="shared" si="5"/>
        <v>16192.5</v>
      </c>
      <c r="S11" s="14">
        <f>IF($K11="","",($H11+IF($A11="","",SUMIFS(Extra_kosten!$N$3:$N$402,Extra_kosten!$B$3:$B$402,$A11)))*$Q11)</f>
        <v>0</v>
      </c>
      <c r="T11" s="14">
        <f>IF($A11="","",SUMIFS(Betalingen!$L$3:$L$802,Betalingen!$B$3:$B$802,$A11))</f>
        <v>0</v>
      </c>
      <c r="U11" s="14">
        <f>IF($A11="","",SUMIFS(Betalingen!$P$3:$P$802,Betalingen!$B$3:$B$802,$A11))</f>
        <v>0</v>
      </c>
      <c r="V11" s="18">
        <f ca="1">IF($E11="","",IF($E11="SRD",1,IF($E11="USD",IFERROR(INDEX(Instellingen!$B$22:$B$221,MATCH(Instellingen!$B$3,Instellingen!$A$22:$A$221,1)),""),IF($E11="EUR",IFERROR(INDEX(Instellingen!$C$22:$C$221,MATCH(Instellingen!$B$3,Instellingen!$A$22:$A$221,1)),""),""))))</f>
        <v>38.1</v>
      </c>
      <c r="W11" s="14">
        <f t="shared" ca="1" si="6"/>
        <v>0</v>
      </c>
    </row>
    <row r="12" spans="1:23" x14ac:dyDescent="0.3">
      <c r="A12" s="6" t="s">
        <v>127</v>
      </c>
      <c r="B12" s="6" t="s">
        <v>129</v>
      </c>
      <c r="C12" s="6" t="s">
        <v>113</v>
      </c>
      <c r="D12" s="8">
        <v>46092</v>
      </c>
      <c r="E12" s="6" t="s">
        <v>26</v>
      </c>
      <c r="F12" s="12">
        <v>21250</v>
      </c>
      <c r="G12" s="13">
        <v>0</v>
      </c>
      <c r="H12" s="14">
        <f>IF($F12="","",$F12*IF($G12="",Instellingen!$B$4,$G12))</f>
        <v>0</v>
      </c>
      <c r="I12" s="14">
        <f t="shared" si="0"/>
        <v>21250</v>
      </c>
      <c r="J12" s="14">
        <f>IF($A12="","",SUMIFS(Extra_kosten!$O$3:$O$402,Extra_kosten!$B$3:$B$402,$A12))</f>
        <v>0</v>
      </c>
      <c r="K12" s="14">
        <f t="shared" si="1"/>
        <v>21250</v>
      </c>
      <c r="L12" s="14">
        <v>21250</v>
      </c>
      <c r="M12" s="15">
        <f t="shared" si="2"/>
        <v>1</v>
      </c>
      <c r="N12" s="16" t="str">
        <f t="shared" si="3"/>
        <v>Voldaan</v>
      </c>
      <c r="O12" s="14">
        <f t="shared" si="4"/>
        <v>0</v>
      </c>
      <c r="P12" s="17" t="str">
        <f ca="1">IF($A12="","",IFERROR(_xludf.AGGREGATE(14,6,Betalingen!$C$3:$C$802/(Betalingen!$B$3:$B$802=$A12),1),""))</f>
        <v/>
      </c>
      <c r="Q12" s="18">
        <f>IF($E12="","",IF($E12="SRD",1,IF($E12="USD",IFERROR(INDEX(Instellingen!$B$22:$B$221,MATCH($D12,Instellingen!$A$22:$A$221,1)),""),IF($E12="EUR",IFERROR(INDEX(Instellingen!$C$22:$C$221,MATCH($D12,Instellingen!$A$22:$A$221,1)),""),""))))</f>
        <v>1</v>
      </c>
      <c r="R12" s="14">
        <f t="shared" si="5"/>
        <v>21250</v>
      </c>
      <c r="S12" s="14">
        <f>IF($K12="","",($H12+IF($A12="","",SUMIFS(Extra_kosten!$N$3:$N$402,Extra_kosten!$B$3:$B$402,$A12)))*$Q12)</f>
        <v>0</v>
      </c>
      <c r="T12" s="14">
        <f>IF($A12="","",SUMIFS(Betalingen!$L$3:$L$802,Betalingen!$B$3:$B$802,$A12))</f>
        <v>0</v>
      </c>
      <c r="U12" s="14">
        <f>IF($A12="","",SUMIFS(Betalingen!$P$3:$P$802,Betalingen!$B$3:$B$802,$A12))</f>
        <v>0</v>
      </c>
      <c r="V12" s="18">
        <f>IF($E12="","",IF($E12="SRD",1,IF($E12="USD",IFERROR(INDEX(Instellingen!$B$22:$B$221,MATCH(Instellingen!$B$3,Instellingen!$A$22:$A$221,1)),""),IF($E12="EUR",IFERROR(INDEX(Instellingen!$C$22:$C$221,MATCH(Instellingen!$B$3,Instellingen!$A$22:$A$221,1)),""),""))))</f>
        <v>1</v>
      </c>
      <c r="W12" s="14">
        <f t="shared" si="6"/>
        <v>0</v>
      </c>
    </row>
    <row r="13" spans="1:23" x14ac:dyDescent="0.3">
      <c r="A13" s="6" t="s">
        <v>128</v>
      </c>
      <c r="B13" s="6" t="s">
        <v>131</v>
      </c>
      <c r="C13" s="6" t="s">
        <v>113</v>
      </c>
      <c r="D13" s="8">
        <v>46092</v>
      </c>
      <c r="E13" s="6" t="s">
        <v>30</v>
      </c>
      <c r="F13" s="12">
        <v>422.4</v>
      </c>
      <c r="G13" s="13">
        <v>0</v>
      </c>
      <c r="H13" s="14">
        <f>IF($F13="","",$F13*IF($G13="",Instellingen!$B$4,$G13))</f>
        <v>0</v>
      </c>
      <c r="I13" s="14">
        <f t="shared" si="0"/>
        <v>422.4</v>
      </c>
      <c r="J13" s="14">
        <f>IF($A13="","",SUMIFS(Extra_kosten!$O$3:$O$402,Extra_kosten!$B$3:$B$402,$A13))</f>
        <v>0</v>
      </c>
      <c r="K13" s="14">
        <f t="shared" si="1"/>
        <v>422.4</v>
      </c>
      <c r="L13" s="14">
        <v>489.98</v>
      </c>
      <c r="M13" s="15">
        <f t="shared" si="2"/>
        <v>1.1599905303030305</v>
      </c>
      <c r="N13" s="16" t="str">
        <f t="shared" si="3"/>
        <v>Voldaan</v>
      </c>
      <c r="O13" s="14">
        <f t="shared" si="4"/>
        <v>0</v>
      </c>
      <c r="P13" s="17" t="str">
        <f ca="1">IF($A13="","",IFERROR(_xludf.AGGREGATE(14,6,Betalingen!$C$3:$C$802/(Betalingen!$B$3:$B$802=$A13),1),""))</f>
        <v/>
      </c>
      <c r="Q13" s="18">
        <f>IF($E13="","",IF($E13="SRD",1,IF($E13="USD",IFERROR(INDEX(Instellingen!$B$22:$B$221,MATCH($D13,Instellingen!$A$22:$A$221,1)),""),IF($E13="EUR",IFERROR(INDEX(Instellingen!$C$22:$C$221,MATCH($D13,Instellingen!$A$22:$A$221,1)),""),""))))</f>
        <v>40</v>
      </c>
      <c r="R13" s="14">
        <f t="shared" si="5"/>
        <v>16896</v>
      </c>
      <c r="S13" s="14">
        <f>IF($K13="","",($H13+IF($A13="","",SUMIFS(Extra_kosten!$N$3:$N$402,Extra_kosten!$B$3:$B$402,$A13)))*$Q13)</f>
        <v>0</v>
      </c>
      <c r="T13" s="14">
        <f>IF($A13="","",SUMIFS(Betalingen!$L$3:$L$802,Betalingen!$B$3:$B$802,$A13))</f>
        <v>0</v>
      </c>
      <c r="U13" s="14">
        <f>IF($A13="","",SUMIFS(Betalingen!$P$3:$P$802,Betalingen!$B$3:$B$802,$A13))</f>
        <v>0</v>
      </c>
      <c r="V13" s="18">
        <f ca="1">IF($E13="","",IF($E13="SRD",1,IF($E13="USD",IFERROR(INDEX(Instellingen!$B$22:$B$221,MATCH(Instellingen!$B$3,Instellingen!$A$22:$A$221,1)),""),IF($E13="EUR",IFERROR(INDEX(Instellingen!$C$22:$C$221,MATCH(Instellingen!$B$3,Instellingen!$A$22:$A$221,1)),""),""))))</f>
        <v>40</v>
      </c>
      <c r="W13" s="14">
        <f t="shared" ca="1" si="6"/>
        <v>0</v>
      </c>
    </row>
    <row r="14" spans="1:23" x14ac:dyDescent="0.3">
      <c r="A14" s="6" t="s">
        <v>132</v>
      </c>
      <c r="B14" s="6" t="s">
        <v>107</v>
      </c>
      <c r="C14" s="6" t="s">
        <v>113</v>
      </c>
      <c r="D14" s="8">
        <v>46092</v>
      </c>
      <c r="E14" s="6" t="s">
        <v>26</v>
      </c>
      <c r="F14" s="12">
        <v>5100</v>
      </c>
      <c r="G14" s="13">
        <v>0</v>
      </c>
      <c r="H14" s="14"/>
      <c r="I14" s="14">
        <v>5100</v>
      </c>
      <c r="J14" s="14">
        <f>IF($A14="","",SUMIFS(Extra_kosten!$O$3:$O$402,Extra_kosten!$B$3:$B$402,$A14))</f>
        <v>0</v>
      </c>
      <c r="K14" s="14">
        <f t="shared" si="1"/>
        <v>5100</v>
      </c>
      <c r="L14" s="14">
        <v>5100</v>
      </c>
      <c r="M14" s="15">
        <f t="shared" si="2"/>
        <v>1</v>
      </c>
      <c r="N14" s="16" t="s">
        <v>139</v>
      </c>
      <c r="O14" s="14">
        <f t="shared" si="4"/>
        <v>0</v>
      </c>
      <c r="P14" s="17"/>
      <c r="Q14" s="18">
        <f>IF($E14="","",IF($E14="SRD",1,IF($E14="USD",IFERROR(INDEX(Instellingen!$B$22:$B$221,MATCH($D14,Instellingen!$A$22:$A$221,1)),""),IF($E14="EUR",IFERROR(INDEX(Instellingen!$C$22:$C$221,MATCH($D14,Instellingen!$A$22:$A$221,1)),""),""))))</f>
        <v>1</v>
      </c>
      <c r="R14" s="14">
        <f t="shared" si="5"/>
        <v>5100</v>
      </c>
      <c r="S14" s="14">
        <f>IF($K14="","",($H14+IF($A14="","",SUMIFS(Extra_kosten!$N$3:$N$402,Extra_kosten!$B$3:$B$402,$A14)))*$Q14)</f>
        <v>0</v>
      </c>
      <c r="T14" s="14">
        <f>IF($A14="","",SUMIFS(Betalingen!$L$3:$L$802,Betalingen!$B$3:$B$802,$A14))</f>
        <v>0</v>
      </c>
      <c r="U14" s="14">
        <f>IF($A14="","",SUMIFS(Betalingen!$P$3:$P$802,Betalingen!$B$3:$B$802,$A14))</f>
        <v>0</v>
      </c>
      <c r="V14" s="18">
        <f>IF($E14="","",IF($E14="SRD",1,IF($E14="USD",IFERROR(INDEX(Instellingen!$B$22:$B$221,MATCH(Instellingen!$B$3,Instellingen!$A$22:$A$221,1)),""),IF($E14="EUR",IFERROR(INDEX(Instellingen!$C$22:$C$221,MATCH(Instellingen!$B$3,Instellingen!$A$22:$A$221,1)),""),""))))</f>
        <v>1</v>
      </c>
      <c r="W14" s="14">
        <f t="shared" si="6"/>
        <v>0</v>
      </c>
    </row>
    <row r="15" spans="1:23" x14ac:dyDescent="0.3">
      <c r="A15" s="6" t="s">
        <v>135</v>
      </c>
      <c r="B15" s="6" t="s">
        <v>130</v>
      </c>
      <c r="C15" s="6" t="s">
        <v>113</v>
      </c>
      <c r="D15" s="8">
        <v>46093</v>
      </c>
      <c r="E15" s="6" t="s">
        <v>26</v>
      </c>
      <c r="F15" s="12">
        <v>25475</v>
      </c>
      <c r="G15" s="13">
        <v>0</v>
      </c>
      <c r="H15" s="14">
        <f>IF($F15="","",$F15*IF($G15="",Instellingen!$B$4,$G15))</f>
        <v>0</v>
      </c>
      <c r="I15" s="14">
        <f t="shared" si="0"/>
        <v>25475</v>
      </c>
      <c r="J15" s="14">
        <f>IF($A15="","",SUMIFS(Extra_kosten!$O$3:$O$402,Extra_kosten!$B$3:$B$402,$A15))</f>
        <v>0</v>
      </c>
      <c r="K15" s="14">
        <f t="shared" si="1"/>
        <v>25475</v>
      </c>
      <c r="L15" s="14">
        <v>25475</v>
      </c>
      <c r="M15" s="15">
        <f t="shared" si="2"/>
        <v>1</v>
      </c>
      <c r="N15" s="16" t="str">
        <f>IF($A15="","",IF($M15&gt;=1,"Voldaan","Open"))</f>
        <v>Voldaan</v>
      </c>
      <c r="O15" s="14">
        <f t="shared" si="4"/>
        <v>0</v>
      </c>
      <c r="P15" s="17" t="str">
        <f ca="1">IF($A15="","",IFERROR(_xludf.AGGREGATE(14,6,Betalingen!$C$3:$C$802/(Betalingen!$B$3:$B$802=$A15),1),""))</f>
        <v/>
      </c>
      <c r="Q15" s="18">
        <f>IF($E15="","",IF($E15="SRD",1,IF($E15="USD",IFERROR(INDEX(Instellingen!$B$22:$B$221,MATCH($D15,Instellingen!$A$22:$A$221,1)),""),IF($E15="EUR",IFERROR(INDEX(Instellingen!$C$22:$C$221,MATCH($D15,Instellingen!$A$22:$A$221,1)),""),""))))</f>
        <v>1</v>
      </c>
      <c r="R15" s="14">
        <f t="shared" si="5"/>
        <v>25475</v>
      </c>
      <c r="S15" s="14">
        <f>IF($K15="","",($H15+IF($A15="","",SUMIFS(Extra_kosten!$N$3:$N$402,Extra_kosten!$B$3:$B$402,$A15)))*$Q15)</f>
        <v>0</v>
      </c>
      <c r="T15" s="14">
        <f>IF($A15="","",SUMIFS(Betalingen!$L$3:$L$802,Betalingen!$B$3:$B$802,$A15))</f>
        <v>0</v>
      </c>
      <c r="U15" s="14">
        <f>IF($A15="","",SUMIFS(Betalingen!$P$3:$P$802,Betalingen!$B$3:$B$802,$A15))</f>
        <v>0</v>
      </c>
      <c r="V15" s="18">
        <f>IF($E15="","",IF($E15="SRD",1,IF($E15="USD",IFERROR(INDEX(Instellingen!$B$22:$B$221,MATCH(Instellingen!$B$3,Instellingen!$A$22:$A$221,1)),""),IF($E15="EUR",IFERROR(INDEX(Instellingen!$C$22:$C$221,MATCH(Instellingen!$B$3,Instellingen!$A$22:$A$221,1)),""),""))))</f>
        <v>1</v>
      </c>
      <c r="W15" s="14">
        <f t="shared" si="6"/>
        <v>0</v>
      </c>
    </row>
    <row r="16" spans="1:23" x14ac:dyDescent="0.3">
      <c r="A16" s="6" t="s">
        <v>136</v>
      </c>
      <c r="B16" s="6" t="s">
        <v>130</v>
      </c>
      <c r="C16" s="6"/>
      <c r="D16" s="8">
        <v>46091</v>
      </c>
      <c r="E16" s="6" t="s">
        <v>26</v>
      </c>
      <c r="F16" s="12">
        <v>17945</v>
      </c>
      <c r="G16" s="13">
        <v>0</v>
      </c>
      <c r="H16" s="14">
        <f>IF($F16="","",$F16*IF($G16="",Instellingen!$B$4,$G16))</f>
        <v>0</v>
      </c>
      <c r="I16" s="14">
        <v>17945</v>
      </c>
      <c r="J16" s="14">
        <f>IF($A16="","",SUMIFS(Extra_kosten!$O$3:$O$402,Extra_kosten!$B$3:$B$402,$A16))</f>
        <v>0</v>
      </c>
      <c r="K16" s="14">
        <v>17945</v>
      </c>
      <c r="L16" s="14">
        <v>17945</v>
      </c>
      <c r="M16" s="15">
        <f t="shared" si="2"/>
        <v>1</v>
      </c>
      <c r="N16" s="16" t="str">
        <f>IF($A16="","",IF($M16&gt;=1,"Voldaan","Open"))</f>
        <v>Voldaan</v>
      </c>
      <c r="O16" s="14">
        <f t="shared" si="4"/>
        <v>0</v>
      </c>
      <c r="P16" s="17" t="str">
        <f ca="1">IF($A16="","",IFERROR(_xludf.AGGREGATE(14,6,Betalingen!$C$3:$C$802/(Betalingen!$B$3:$B$802=$A16),1),""))</f>
        <v/>
      </c>
      <c r="Q16" s="18">
        <f>IF($E16="","",IF($E16="SRD",1,IF($E16="USD",IFERROR(INDEX(Instellingen!$B$22:$B$221,MATCH($D16,Instellingen!$A$22:$A$221,1)),""),IF($E16="EUR",IFERROR(INDEX(Instellingen!$C$22:$C$221,MATCH($D16,Instellingen!$A$22:$A$221,1)),""),""))))</f>
        <v>1</v>
      </c>
      <c r="R16" s="14">
        <f t="shared" si="5"/>
        <v>17945</v>
      </c>
      <c r="S16" s="14">
        <f>IF($K16="","",($H16+IF($A16="","",SUMIFS(Extra_kosten!$N$3:$N$402,Extra_kosten!$B$3:$B$402,$A16)))*$Q16)</f>
        <v>0</v>
      </c>
      <c r="T16" s="14">
        <f>IF($A16="","",SUMIFS(Betalingen!$L$3:$L$802,Betalingen!$B$3:$B$802,$A16))</f>
        <v>0</v>
      </c>
      <c r="U16" s="14">
        <f>IF($A16="","",SUMIFS(Betalingen!$P$3:$P$802,Betalingen!$B$3:$B$802,$A16))</f>
        <v>0</v>
      </c>
      <c r="V16" s="18">
        <f>IF($E16="","",IF($E16="SRD",1,IF($E16="USD",IFERROR(INDEX(Instellingen!$B$22:$B$221,MATCH(Instellingen!$B$3,Instellingen!$A$22:$A$221,1)),""),IF($E16="EUR",IFERROR(INDEX(Instellingen!$C$22:$C$221,MATCH(Instellingen!$B$3,Instellingen!$A$22:$A$221,1)),""),""))))</f>
        <v>1</v>
      </c>
      <c r="W16" s="14">
        <f t="shared" si="6"/>
        <v>0</v>
      </c>
    </row>
    <row r="17" spans="1:23" x14ac:dyDescent="0.3">
      <c r="A17" s="6" t="s">
        <v>137</v>
      </c>
      <c r="B17" s="6" t="s">
        <v>130</v>
      </c>
      <c r="C17" s="6"/>
      <c r="D17" s="8">
        <v>46098</v>
      </c>
      <c r="E17" s="6" t="s">
        <v>26</v>
      </c>
      <c r="F17" s="12">
        <v>39400</v>
      </c>
      <c r="G17" s="13">
        <v>0</v>
      </c>
      <c r="H17" s="14">
        <f>IF($F17="","",$F17*IF($G17="",Instellingen!$B$4,$G17))</f>
        <v>0</v>
      </c>
      <c r="I17" s="14">
        <v>39400</v>
      </c>
      <c r="J17" s="14">
        <f>IF($A17="","",SUMIFS(Extra_kosten!$O$3:$O$402,Extra_kosten!$B$3:$B$402,$A17))</f>
        <v>0</v>
      </c>
      <c r="K17" s="14">
        <f t="shared" si="1"/>
        <v>39400</v>
      </c>
      <c r="L17" s="14">
        <v>39400</v>
      </c>
      <c r="M17" s="15">
        <f t="shared" si="2"/>
        <v>1</v>
      </c>
      <c r="N17" s="16" t="str">
        <f>IF($A17="","",IF($M17&gt;=1,"Voldaan","Open"))</f>
        <v>Voldaan</v>
      </c>
      <c r="O17" s="14">
        <f t="shared" si="4"/>
        <v>0</v>
      </c>
      <c r="P17" s="17" t="str">
        <f ca="1">IF($A17="","",IFERROR(_xludf.AGGREGATE(14,6,Betalingen!$C$3:$C$802/(Betalingen!$B$3:$B$802=$A17),1),""))</f>
        <v/>
      </c>
      <c r="Q17" s="18">
        <f>IF($E17="","",IF($E17="SRD",1,IF($E17="USD",IFERROR(INDEX(Instellingen!$B$22:$B$221,MATCH($D17,Instellingen!$A$22:$A$221,1)),""),IF($E17="EUR",IFERROR(INDEX(Instellingen!$C$22:$C$221,MATCH($D17,Instellingen!$A$22:$A$221,1)),""),""))))</f>
        <v>1</v>
      </c>
      <c r="R17" s="14">
        <f t="shared" si="5"/>
        <v>39400</v>
      </c>
      <c r="S17" s="14">
        <f>IF($K17="","",($H17+IF($A17="","",SUMIFS(Extra_kosten!$N$3:$N$402,Extra_kosten!$B$3:$B$402,$A17)))*$Q17)</f>
        <v>0</v>
      </c>
      <c r="T17" s="14">
        <f>IF($A17="","",SUMIFS(Betalingen!$L$3:$L$802,Betalingen!$B$3:$B$802,$A17))</f>
        <v>0</v>
      </c>
      <c r="U17" s="14">
        <f>IF($A17="","",SUMIFS(Betalingen!$P$3:$P$802,Betalingen!$B$3:$B$802,$A17))</f>
        <v>0</v>
      </c>
      <c r="V17" s="18">
        <f>IF($E17="","",IF($E17="SRD",1,IF($E17="USD",IFERROR(INDEX(Instellingen!$B$22:$B$221,MATCH(Instellingen!$B$3,Instellingen!$A$22:$A$221,1)),""),IF($E17="EUR",IFERROR(INDEX(Instellingen!$C$22:$C$221,MATCH(Instellingen!$B$3,Instellingen!$A$22:$A$221,1)),""),""))))</f>
        <v>1</v>
      </c>
      <c r="W17" s="14">
        <f t="shared" si="6"/>
        <v>0</v>
      </c>
    </row>
    <row r="18" spans="1:23" x14ac:dyDescent="0.3">
      <c r="A18" s="6" t="s">
        <v>142</v>
      </c>
      <c r="B18" s="6" t="s">
        <v>130</v>
      </c>
      <c r="C18" s="6"/>
      <c r="D18" s="8">
        <v>46105</v>
      </c>
      <c r="E18" s="6" t="s">
        <v>26</v>
      </c>
      <c r="F18" s="12">
        <v>18400</v>
      </c>
      <c r="G18" s="13">
        <v>0</v>
      </c>
      <c r="H18" s="14">
        <f>IF($F18="","",$F18*IF($G18="",Instellingen!$B$4,$G18))</f>
        <v>0</v>
      </c>
      <c r="I18" s="14">
        <v>18400</v>
      </c>
      <c r="J18" s="14">
        <v>0</v>
      </c>
      <c r="K18" s="14">
        <v>18400</v>
      </c>
      <c r="L18" s="14">
        <v>18400</v>
      </c>
      <c r="M18" s="15">
        <f t="shared" si="2"/>
        <v>1</v>
      </c>
      <c r="N18" s="16" t="s">
        <v>139</v>
      </c>
      <c r="O18" s="14">
        <f t="shared" si="4"/>
        <v>0</v>
      </c>
      <c r="P18" s="17" t="str">
        <f ca="1">IF($A18="","",IFERROR(_xludf.AGGREGATE(14,6,Betalingen!$C$3:$C$802/(Betalingen!$B$3:$B$802=$A18),1),""))</f>
        <v/>
      </c>
      <c r="Q18" s="18">
        <f>IF($E18="","",IF($E18="SRD",1,IF($E18="USD",IFERROR(INDEX(Instellingen!$B$22:$B$221,MATCH($D18,Instellingen!$A$22:$A$221,1)),""),IF($E18="EUR",IFERROR(INDEX(Instellingen!$C$22:$C$221,MATCH($D18,Instellingen!$A$22:$A$221,1)),""),""))))</f>
        <v>1</v>
      </c>
      <c r="R18" s="14">
        <f t="shared" si="5"/>
        <v>18400</v>
      </c>
      <c r="S18" s="14">
        <f>IF($K18="","",($H18+IF($A18="","",SUMIFS(Extra_kosten!$N$3:$N$402,Extra_kosten!$B$3:$B$402,$A18)))*$Q18)</f>
        <v>0</v>
      </c>
      <c r="T18" s="14">
        <f>IF($A18="","",SUMIFS(Betalingen!$L$3:$L$802,Betalingen!$B$3:$B$802,$A18))</f>
        <v>0</v>
      </c>
      <c r="U18" s="14">
        <f>IF($A18="","",SUMIFS(Betalingen!$P$3:$P$802,Betalingen!$B$3:$B$802,$A18))</f>
        <v>0</v>
      </c>
      <c r="V18" s="18">
        <f>IF($E18="","",IF($E18="SRD",1,IF($E18="USD",IFERROR(INDEX(Instellingen!$B$22:$B$221,MATCH(Instellingen!$B$3,Instellingen!$A$22:$A$221,1)),""),IF($E18="EUR",IFERROR(INDEX(Instellingen!$C$22:$C$221,MATCH(Instellingen!$B$3,Instellingen!$A$22:$A$221,1)),""),""))))</f>
        <v>1</v>
      </c>
      <c r="W18" s="14">
        <f t="shared" si="6"/>
        <v>0</v>
      </c>
    </row>
    <row r="19" spans="1:23" x14ac:dyDescent="0.3">
      <c r="A19" s="6" t="s">
        <v>143</v>
      </c>
      <c r="B19" s="6" t="s">
        <v>130</v>
      </c>
      <c r="C19" s="6"/>
      <c r="D19" s="8">
        <v>46105</v>
      </c>
      <c r="E19" s="6" t="s">
        <v>26</v>
      </c>
      <c r="F19" s="12">
        <v>7000</v>
      </c>
      <c r="G19" s="13">
        <v>0</v>
      </c>
      <c r="H19" s="14">
        <f>IF($F19="","",$F19*IF($G19="",Instellingen!$B$4,$G19))</f>
        <v>0</v>
      </c>
      <c r="I19" s="14">
        <v>7000</v>
      </c>
      <c r="J19" s="14">
        <v>0</v>
      </c>
      <c r="K19" s="14">
        <v>7000</v>
      </c>
      <c r="L19" s="14">
        <v>7000</v>
      </c>
      <c r="M19" s="15">
        <f t="shared" si="2"/>
        <v>1</v>
      </c>
      <c r="N19" s="16" t="s">
        <v>139</v>
      </c>
      <c r="O19" s="14">
        <f t="shared" si="4"/>
        <v>0</v>
      </c>
      <c r="P19" s="17" t="str">
        <f ca="1">IF($A19="","",IFERROR(_xludf.AGGREGATE(14,6,Betalingen!$C$3:$C$802/(Betalingen!$B$3:$B$802=$A19),1),""))</f>
        <v/>
      </c>
      <c r="Q19" s="18">
        <f>IF($E19="","",IF($E19="SRD",1,IF($E19="USD",IFERROR(INDEX(Instellingen!$B$22:$B$221,MATCH($D19,Instellingen!$A$22:$A$221,1)),""),IF($E19="EUR",IFERROR(INDEX(Instellingen!$C$22:$C$221,MATCH($D19,Instellingen!$A$22:$A$221,1)),""),""))))</f>
        <v>1</v>
      </c>
      <c r="R19" s="14">
        <f t="shared" si="5"/>
        <v>7000</v>
      </c>
      <c r="S19" s="14">
        <f>IF($K19="","",($H19+IF($A19="","",SUMIFS(Extra_kosten!$N$3:$N$402,Extra_kosten!$B$3:$B$402,$A19)))*$Q19)</f>
        <v>0</v>
      </c>
      <c r="T19" s="14">
        <f>IF($A19="","",SUMIFS(Betalingen!$L$3:$L$802,Betalingen!$B$3:$B$802,$A19))</f>
        <v>0</v>
      </c>
      <c r="U19" s="14">
        <f>IF($A19="","",SUMIFS(Betalingen!$P$3:$P$802,Betalingen!$B$3:$B$802,$A19))</f>
        <v>0</v>
      </c>
      <c r="V19" s="18">
        <f>IF($E19="","",IF($E19="SRD",1,IF($E19="USD",IFERROR(INDEX(Instellingen!$B$22:$B$221,MATCH(Instellingen!$B$3,Instellingen!$A$22:$A$221,1)),""),IF($E19="EUR",IFERROR(INDEX(Instellingen!$C$22:$C$221,MATCH(Instellingen!$B$3,Instellingen!$A$22:$A$221,1)),""),""))))</f>
        <v>1</v>
      </c>
      <c r="W19" s="14">
        <f t="shared" si="6"/>
        <v>0</v>
      </c>
    </row>
    <row r="20" spans="1:23" x14ac:dyDescent="0.3">
      <c r="A20" s="6" t="s">
        <v>144</v>
      </c>
      <c r="B20" s="6" t="s">
        <v>140</v>
      </c>
      <c r="C20" s="6"/>
      <c r="D20" s="8">
        <v>46082</v>
      </c>
      <c r="E20" s="6" t="s">
        <v>26</v>
      </c>
      <c r="F20" s="12">
        <v>32000</v>
      </c>
      <c r="G20" s="13">
        <v>0</v>
      </c>
      <c r="H20" s="14">
        <f>IF($F20="","",$F20*IF($G20="",Instellingen!$B$4,$G20))</f>
        <v>0</v>
      </c>
      <c r="I20" s="14">
        <f t="shared" si="0"/>
        <v>32000</v>
      </c>
      <c r="J20" s="14">
        <f>IF($A20="","",SUMIFS(Extra_kosten!$O$3:$O$402,Extra_kosten!$B$3:$B$402,$A20))</f>
        <v>0</v>
      </c>
      <c r="K20" s="14">
        <v>32000</v>
      </c>
      <c r="L20" s="14">
        <v>32000</v>
      </c>
      <c r="M20" s="15">
        <f t="shared" si="2"/>
        <v>1</v>
      </c>
      <c r="N20" s="16" t="s">
        <v>139</v>
      </c>
      <c r="O20" s="14">
        <f t="shared" si="4"/>
        <v>0</v>
      </c>
      <c r="P20" s="17" t="str">
        <f ca="1">IF($A20="","",IFERROR(_xludf.AGGREGATE(14,6,Betalingen!$C$3:$C$802/(Betalingen!$B$3:$B$802=$A20),1),""))</f>
        <v/>
      </c>
      <c r="Q20" s="18">
        <f>IF($E20="","",IF($E20="SRD",1,IF($E20="USD",IFERROR(INDEX(Instellingen!$B$22:$B$221,MATCH($D20,Instellingen!$A$22:$A$221,1)),""),IF($E20="EUR",IFERROR(INDEX(Instellingen!$C$22:$C$221,MATCH($D20,Instellingen!$A$22:$A$221,1)),""),""))))</f>
        <v>1</v>
      </c>
      <c r="R20" s="14">
        <f t="shared" si="5"/>
        <v>32000</v>
      </c>
      <c r="S20" s="14">
        <f>IF($K20="","",($H20+IF($A20="","",SUMIFS(Extra_kosten!$N$3:$N$402,Extra_kosten!$B$3:$B$402,$A20)))*$Q20)</f>
        <v>0</v>
      </c>
      <c r="T20" s="14">
        <f>IF($A20="","",SUMIFS(Betalingen!$L$3:$L$802,Betalingen!$B$3:$B$802,$A20))</f>
        <v>0</v>
      </c>
      <c r="U20" s="14">
        <f>IF($A20="","",SUMIFS(Betalingen!$P$3:$P$802,Betalingen!$B$3:$B$802,$A20))</f>
        <v>0</v>
      </c>
      <c r="V20" s="18">
        <f>IF($E20="","",IF($E20="SRD",1,IF($E20="USD",IFERROR(INDEX(Instellingen!$B$22:$B$221,MATCH(Instellingen!$B$3,Instellingen!$A$22:$A$221,1)),""),IF($E20="EUR",IFERROR(INDEX(Instellingen!$C$22:$C$221,MATCH(Instellingen!$B$3,Instellingen!$A$22:$A$221,1)),""),""))))</f>
        <v>1</v>
      </c>
      <c r="W20" s="14">
        <f t="shared" si="6"/>
        <v>0</v>
      </c>
    </row>
    <row r="21" spans="1:23" x14ac:dyDescent="0.3">
      <c r="A21" s="6" t="s">
        <v>145</v>
      </c>
      <c r="B21" s="6" t="s">
        <v>140</v>
      </c>
      <c r="C21" s="6"/>
      <c r="D21" s="8">
        <v>46082</v>
      </c>
      <c r="E21" s="6" t="s">
        <v>26</v>
      </c>
      <c r="F21" s="12">
        <v>94470</v>
      </c>
      <c r="G21" s="13">
        <v>0</v>
      </c>
      <c r="H21" s="14"/>
      <c r="I21" s="14">
        <v>94470</v>
      </c>
      <c r="J21" s="14"/>
      <c r="K21" s="14">
        <v>94470</v>
      </c>
      <c r="L21" s="14">
        <v>94470</v>
      </c>
      <c r="M21" s="15">
        <f t="shared" si="2"/>
        <v>1</v>
      </c>
      <c r="N21" s="16" t="s">
        <v>139</v>
      </c>
      <c r="O21" s="14">
        <f t="shared" si="4"/>
        <v>0</v>
      </c>
      <c r="P21" s="17"/>
      <c r="Q21" s="18">
        <f>IF($E21="","",IF($E21="SRD",1,IF($E21="USD",IFERROR(INDEX(Instellingen!$B$22:$B$221,MATCH($D21,Instellingen!$A$22:$A$221,1)),""),IF($E21="EUR",IFERROR(INDEX(Instellingen!$C$22:$C$221,MATCH($D21,Instellingen!$A$22:$A$221,1)),""),""))))</f>
        <v>1</v>
      </c>
      <c r="R21" s="14"/>
      <c r="S21" s="14"/>
      <c r="T21" s="14"/>
      <c r="U21" s="14"/>
      <c r="V21" s="18"/>
      <c r="W21" s="14"/>
    </row>
    <row r="22" spans="1:23" x14ac:dyDescent="0.3">
      <c r="A22" s="6" t="s">
        <v>146</v>
      </c>
      <c r="B22" s="6" t="s">
        <v>107</v>
      </c>
      <c r="C22" s="6"/>
      <c r="D22" s="8"/>
      <c r="E22" s="6"/>
      <c r="F22" s="12">
        <v>7095</v>
      </c>
      <c r="G22" s="13">
        <v>0</v>
      </c>
      <c r="H22" s="14">
        <v>0</v>
      </c>
      <c r="I22" s="14">
        <f t="shared" si="0"/>
        <v>7095</v>
      </c>
      <c r="J22" s="14">
        <f>IF($A22="","",SUMIFS(Extra_kosten!$O$3:$O$402,Extra_kosten!$B$3:$B$402,$A22))</f>
        <v>0</v>
      </c>
      <c r="K22" s="14">
        <v>7095</v>
      </c>
      <c r="L22" s="14">
        <f>IF($A22="","",SUMIFS(Betalingen!$K$3:$K$802,Betalingen!$B$3:$B$802,$A22))</f>
        <v>0</v>
      </c>
      <c r="M22" s="15">
        <f t="shared" si="2"/>
        <v>0</v>
      </c>
      <c r="N22" s="16" t="s">
        <v>138</v>
      </c>
      <c r="O22" s="14">
        <f t="shared" si="4"/>
        <v>7095</v>
      </c>
      <c r="P22" s="17" t="str">
        <f ca="1">IF($A22="","",IFERROR(_xludf.AGGREGATE(14,6,Betalingen!$C$3:$C$802/(Betalingen!$B$3:$B$802=$A22),1),""))</f>
        <v/>
      </c>
      <c r="Q22" s="18" t="str">
        <f>IF($E22="","",IF($E22="SRD",1,IF($E22="USD",IFERROR(INDEX(Instellingen!$B$22:$B$221,MATCH($D22,Instellingen!$A$22:$A$221,1)),""),IF($E22="EUR",IFERROR(INDEX(Instellingen!$C$22:$C$221,MATCH($D22,Instellingen!$A$22:$A$221,1)),""),""))))</f>
        <v/>
      </c>
      <c r="R22" s="14" t="e">
        <f t="shared" ref="R22:R86" si="7">IF($K22="","",$K22*$Q22)</f>
        <v>#VALUE!</v>
      </c>
      <c r="S22" s="14" t="e">
        <f>IF($K22="","",($H22+IF($A22="","",SUMIFS(Extra_kosten!$N$3:$N$402,Extra_kosten!$B$3:$B$402,$A22)))*$Q22)</f>
        <v>#VALUE!</v>
      </c>
      <c r="T22" s="14">
        <f>IF($A22="","",SUMIFS(Betalingen!$L$3:$L$802,Betalingen!$B$3:$B$802,$A22))</f>
        <v>0</v>
      </c>
      <c r="U22" s="14">
        <f>IF($A22="","",SUMIFS(Betalingen!$P$3:$P$802,Betalingen!$B$3:$B$802,$A22))</f>
        <v>0</v>
      </c>
      <c r="V22" s="18" t="str">
        <f>IF($E22="","",IF($E22="SRD",1,IF($E22="USD",IFERROR(INDEX(Instellingen!$B$22:$B$221,MATCH(Instellingen!$B$3,Instellingen!$A$22:$A$221,1)),""),IF($E22="EUR",IFERROR(INDEX(Instellingen!$C$22:$C$221,MATCH(Instellingen!$B$3,Instellingen!$A$22:$A$221,1)),""),""))))</f>
        <v/>
      </c>
      <c r="W22" s="14" t="e">
        <f t="shared" si="6"/>
        <v>#VALUE!</v>
      </c>
    </row>
    <row r="23" spans="1:23" x14ac:dyDescent="0.3">
      <c r="A23" s="6" t="s">
        <v>147</v>
      </c>
      <c r="B23" s="6" t="s">
        <v>107</v>
      </c>
      <c r="C23" s="6"/>
      <c r="D23" s="8"/>
      <c r="E23" s="6"/>
      <c r="F23" s="12">
        <v>3475</v>
      </c>
      <c r="G23" s="13">
        <v>0</v>
      </c>
      <c r="H23" s="14">
        <v>0</v>
      </c>
      <c r="I23" s="14">
        <f t="shared" si="0"/>
        <v>3475</v>
      </c>
      <c r="J23" s="14">
        <f>IF($A23="","",SUMIFS(Extra_kosten!$O$3:$O$402,Extra_kosten!$B$3:$B$402,$A23))</f>
        <v>0</v>
      </c>
      <c r="K23" s="14">
        <v>3475</v>
      </c>
      <c r="L23" s="14">
        <f>IF($A23="","",SUMIFS(Betalingen!$K$3:$K$802,Betalingen!$B$3:$B$802,$A23))</f>
        <v>0</v>
      </c>
      <c r="M23" s="15">
        <f t="shared" si="2"/>
        <v>0</v>
      </c>
      <c r="N23" s="16" t="s">
        <v>138</v>
      </c>
      <c r="O23" s="14">
        <f t="shared" si="4"/>
        <v>3475</v>
      </c>
      <c r="P23" s="17" t="str">
        <f ca="1">IF($A23="","",IFERROR(_xludf.AGGREGATE(14,6,Betalingen!$C$3:$C$802/(Betalingen!$B$3:$B$802=$A23),1),""))</f>
        <v/>
      </c>
      <c r="Q23" s="18" t="str">
        <f>IF($E23="","",IF($E23="SRD",1,IF($E23="USD",IFERROR(INDEX(Instellingen!$B$22:$B$221,MATCH($D23,Instellingen!$A$22:$A$221,1)),""),IF($E23="EUR",IFERROR(INDEX(Instellingen!$C$22:$C$221,MATCH($D23,Instellingen!$A$22:$A$221,1)),""),""))))</f>
        <v/>
      </c>
      <c r="R23" s="14" t="e">
        <f t="shared" si="7"/>
        <v>#VALUE!</v>
      </c>
      <c r="S23" s="14" t="e">
        <f>IF($K23="","",($H23+IF($A23="","",SUMIFS(Extra_kosten!$N$3:$N$402,Extra_kosten!$B$3:$B$402,$A23)))*$Q23)</f>
        <v>#VALUE!</v>
      </c>
      <c r="T23" s="14">
        <f>IF($A23="","",SUMIFS(Betalingen!$L$3:$L$802,Betalingen!$B$3:$B$802,$A23))</f>
        <v>0</v>
      </c>
      <c r="U23" s="14">
        <f>IF($A23="","",SUMIFS(Betalingen!$P$3:$P$802,Betalingen!$B$3:$B$802,$A23))</f>
        <v>0</v>
      </c>
      <c r="V23" s="18" t="str">
        <f>IF($E23="","",IF($E23="SRD",1,IF($E23="USD",IFERROR(INDEX(Instellingen!$B$22:$B$221,MATCH(Instellingen!$B$3,Instellingen!$A$22:$A$221,1)),""),IF($E23="EUR",IFERROR(INDEX(Instellingen!$C$22:$C$221,MATCH(Instellingen!$B$3,Instellingen!$A$22:$A$221,1)),""),""))))</f>
        <v/>
      </c>
      <c r="W23" s="14" t="e">
        <f t="shared" si="6"/>
        <v>#VALUE!</v>
      </c>
    </row>
    <row r="24" spans="1:23" x14ac:dyDescent="0.3">
      <c r="A24" s="6" t="s">
        <v>148</v>
      </c>
      <c r="B24" s="6" t="s">
        <v>141</v>
      </c>
      <c r="C24" s="6"/>
      <c r="D24" s="8">
        <v>46109</v>
      </c>
      <c r="E24" s="6" t="s">
        <v>26</v>
      </c>
      <c r="F24" s="12">
        <v>6757.5</v>
      </c>
      <c r="G24" s="13">
        <v>0</v>
      </c>
      <c r="H24" s="14">
        <v>0</v>
      </c>
      <c r="I24" s="14">
        <f t="shared" si="0"/>
        <v>6757.5</v>
      </c>
      <c r="J24" s="14">
        <f>IF($A24="","",SUMIFS(Extra_kosten!$O$3:$O$402,Extra_kosten!$B$3:$B$402,$A24))</f>
        <v>0</v>
      </c>
      <c r="K24" s="14">
        <v>6757.5</v>
      </c>
      <c r="L24" s="14">
        <v>6757.5</v>
      </c>
      <c r="M24" s="15">
        <f t="shared" si="2"/>
        <v>1</v>
      </c>
      <c r="N24" s="16" t="s">
        <v>139</v>
      </c>
      <c r="O24" s="14">
        <f t="shared" si="4"/>
        <v>0</v>
      </c>
      <c r="P24" s="17" t="str">
        <f ca="1">IF($A24="","",IFERROR(_xludf.AGGREGATE(14,6,Betalingen!$C$3:$C$802/(Betalingen!$B$3:$B$802=$A24),1),""))</f>
        <v/>
      </c>
      <c r="Q24" s="18">
        <f>IF($E24="","",IF($E24="SRD",1,IF($E24="USD",IFERROR(INDEX(Instellingen!$B$22:$B$221,MATCH($D24,Instellingen!$A$22:$A$221,1)),""),IF($E24="EUR",IFERROR(INDEX(Instellingen!$C$22:$C$221,MATCH($D24,Instellingen!$A$22:$A$221,1)),""),""))))</f>
        <v>1</v>
      </c>
      <c r="R24" s="14">
        <f t="shared" si="7"/>
        <v>6757.5</v>
      </c>
      <c r="S24" s="14">
        <f>IF($K24="","",($H24+IF($A24="","",SUMIFS(Extra_kosten!$N$3:$N$402,Extra_kosten!$B$3:$B$402,$A24)))*$Q24)</f>
        <v>0</v>
      </c>
      <c r="T24" s="14">
        <f>IF($A24="","",SUMIFS(Betalingen!$L$3:$L$802,Betalingen!$B$3:$B$802,$A24))</f>
        <v>0</v>
      </c>
      <c r="U24" s="14">
        <f>IF($A24="","",SUMIFS(Betalingen!$P$3:$P$802,Betalingen!$B$3:$B$802,$A24))</f>
        <v>0</v>
      </c>
      <c r="V24" s="18">
        <f>IF($E24="","",IF($E24="SRD",1,IF($E24="USD",IFERROR(INDEX(Instellingen!$B$22:$B$221,MATCH(Instellingen!$B$3,Instellingen!$A$22:$A$221,1)),""),IF($E24="EUR",IFERROR(INDEX(Instellingen!$C$22:$C$221,MATCH(Instellingen!$B$3,Instellingen!$A$22:$A$221,1)),""),""))))</f>
        <v>1</v>
      </c>
      <c r="W24" s="14">
        <f t="shared" si="6"/>
        <v>0</v>
      </c>
    </row>
    <row r="25" spans="1:23" x14ac:dyDescent="0.3">
      <c r="A25" s="6" t="s">
        <v>149</v>
      </c>
      <c r="B25" s="6" t="s">
        <v>130</v>
      </c>
      <c r="C25" s="6"/>
      <c r="D25" s="8"/>
      <c r="E25" s="6" t="s">
        <v>28</v>
      </c>
      <c r="F25" s="12">
        <v>1586.4</v>
      </c>
      <c r="G25" s="13">
        <v>0</v>
      </c>
      <c r="H25" s="14">
        <v>0</v>
      </c>
      <c r="I25" s="14">
        <f t="shared" si="0"/>
        <v>1586.4</v>
      </c>
      <c r="J25" s="14">
        <f>IF($A25="","",SUMIFS(Extra_kosten!$O$3:$O$402,Extra_kosten!$B$3:$B$402,$A25))</f>
        <v>0</v>
      </c>
      <c r="K25" s="14">
        <v>1586.4</v>
      </c>
      <c r="L25" s="14">
        <f>IF($A25="","",SUMIFS(Betalingen!$K$3:$K$802,Betalingen!$B$3:$B$802,$A25))</f>
        <v>0</v>
      </c>
      <c r="M25" s="15">
        <f t="shared" si="2"/>
        <v>0</v>
      </c>
      <c r="N25" s="16" t="s">
        <v>139</v>
      </c>
      <c r="O25" s="14">
        <f t="shared" si="4"/>
        <v>1586.4</v>
      </c>
      <c r="P25" s="17" t="str">
        <f ca="1">IF($A25="","",IFERROR(_xludf.AGGREGATE(14,6,Betalingen!$C$3:$C$802/(Betalingen!$B$3:$B$802=$A25),1),""))</f>
        <v/>
      </c>
      <c r="Q25" s="18" t="str">
        <f>IF($E25="","",IF($E25="SRD",1,IF($E25="USD",IFERROR(INDEX(Instellingen!$B$22:$B$221,MATCH($D25,Instellingen!$A$22:$A$221,1)),""),IF($E25="EUR",IFERROR(INDEX(Instellingen!$C$22:$C$221,MATCH($D25,Instellingen!$A$22:$A$221,1)),""),""))))</f>
        <v/>
      </c>
      <c r="R25" s="14" t="e">
        <f t="shared" si="7"/>
        <v>#VALUE!</v>
      </c>
      <c r="S25" s="14" t="e">
        <f>IF($K25="","",($H25+IF($A25="","",SUMIFS(Extra_kosten!$N$3:$N$402,Extra_kosten!$B$3:$B$402,$A25)))*$Q25)</f>
        <v>#VALUE!</v>
      </c>
      <c r="T25" s="14">
        <f>IF($A25="","",SUMIFS(Betalingen!$L$3:$L$802,Betalingen!$B$3:$B$802,$A25))</f>
        <v>0</v>
      </c>
      <c r="U25" s="14">
        <f>IF($A25="","",SUMIFS(Betalingen!$P$3:$P$802,Betalingen!$B$3:$B$802,$A25))</f>
        <v>0</v>
      </c>
      <c r="V25" s="18">
        <f ca="1">IF($E25="","",IF($E25="SRD",1,IF($E25="USD",IFERROR(INDEX(Instellingen!$B$22:$B$221,MATCH(Instellingen!$B$3,Instellingen!$A$22:$A$221,1)),""),IF($E25="EUR",IFERROR(INDEX(Instellingen!$C$22:$C$221,MATCH(Instellingen!$B$3,Instellingen!$A$22:$A$221,1)),""),""))))</f>
        <v>38.1</v>
      </c>
      <c r="W25" s="14">
        <f t="shared" ca="1" si="6"/>
        <v>60441.840000000004</v>
      </c>
    </row>
    <row r="26" spans="1:23" x14ac:dyDescent="0.3">
      <c r="A26" s="6" t="s">
        <v>150</v>
      </c>
      <c r="B26" s="6" t="s">
        <v>129</v>
      </c>
      <c r="C26" s="6"/>
      <c r="D26" s="8"/>
      <c r="E26" s="6"/>
      <c r="F26" s="12">
        <v>185</v>
      </c>
      <c r="G26" s="13">
        <v>0</v>
      </c>
      <c r="H26" s="14">
        <v>0</v>
      </c>
      <c r="I26" s="14">
        <f t="shared" si="0"/>
        <v>185</v>
      </c>
      <c r="J26" s="14">
        <f>IF($A26="","",SUMIFS(Extra_kosten!$O$3:$O$402,Extra_kosten!$B$3:$B$402,$A26))</f>
        <v>0</v>
      </c>
      <c r="K26" s="14">
        <v>185</v>
      </c>
      <c r="L26" s="14">
        <f>IF($A26="","",SUMIFS(Betalingen!$K$3:$K$802,Betalingen!$B$3:$B$802,$A26))</f>
        <v>0</v>
      </c>
      <c r="M26" s="15">
        <f t="shared" si="2"/>
        <v>0</v>
      </c>
      <c r="N26" s="16" t="s">
        <v>139</v>
      </c>
      <c r="O26" s="14">
        <f t="shared" si="4"/>
        <v>185</v>
      </c>
      <c r="P26" s="17" t="str">
        <f ca="1">IF($A26="","",IFERROR(_xludf.AGGREGATE(14,6,Betalingen!$C$3:$C$802/(Betalingen!$B$3:$B$802=$A26),1),""))</f>
        <v/>
      </c>
      <c r="Q26" s="18" t="str">
        <f>IF($E26="","",IF($E26="SRD",1,IF($E26="USD",IFERROR(INDEX(Instellingen!$B$22:$B$221,MATCH($D26,Instellingen!$A$22:$A$221,1)),""),IF($E26="EUR",IFERROR(INDEX(Instellingen!$C$22:$C$221,MATCH($D26,Instellingen!$A$22:$A$221,1)),""),""))))</f>
        <v/>
      </c>
      <c r="R26" s="14" t="e">
        <f t="shared" si="7"/>
        <v>#VALUE!</v>
      </c>
      <c r="S26" s="14" t="e">
        <f>IF($K26="","",($H26+IF($A26="","",SUMIFS(Extra_kosten!$N$3:$N$402,Extra_kosten!$B$3:$B$402,$A26)))*$Q26)</f>
        <v>#VALUE!</v>
      </c>
      <c r="T26" s="14">
        <f>IF($A26="","",SUMIFS(Betalingen!$L$3:$L$802,Betalingen!$B$3:$B$802,$A26))</f>
        <v>0</v>
      </c>
      <c r="U26" s="14">
        <f>IF($A26="","",SUMIFS(Betalingen!$P$3:$P$802,Betalingen!$B$3:$B$802,$A26))</f>
        <v>0</v>
      </c>
      <c r="V26" s="18" t="str">
        <f>IF($E26="","",IF($E26="SRD",1,IF($E26="USD",IFERROR(INDEX(Instellingen!$B$22:$B$221,MATCH(Instellingen!$B$3,Instellingen!$A$22:$A$221,1)),""),IF($E26="EUR",IFERROR(INDEX(Instellingen!$C$22:$C$221,MATCH(Instellingen!$B$3,Instellingen!$A$22:$A$221,1)),""),""))))</f>
        <v/>
      </c>
      <c r="W26" s="14" t="e">
        <f t="shared" si="6"/>
        <v>#VALUE!</v>
      </c>
    </row>
    <row r="27" spans="1:23" x14ac:dyDescent="0.3">
      <c r="A27" s="6" t="s">
        <v>151</v>
      </c>
      <c r="B27" s="6" t="s">
        <v>157</v>
      </c>
      <c r="C27" s="6"/>
      <c r="D27" s="8">
        <v>46082</v>
      </c>
      <c r="E27" s="6" t="s">
        <v>26</v>
      </c>
      <c r="F27" s="12">
        <v>54895</v>
      </c>
      <c r="G27" s="13">
        <v>0</v>
      </c>
      <c r="H27" s="14">
        <f>IF($F27="","",$F27*IF($G27="",Instellingen!$B$4,$G27))</f>
        <v>0</v>
      </c>
      <c r="I27" s="14">
        <f t="shared" si="0"/>
        <v>54895</v>
      </c>
      <c r="J27" s="14">
        <f>IF($A27="","",SUMIFS(Extra_kosten!$O$3:$O$402,Extra_kosten!$B$3:$B$402,$A27))</f>
        <v>0</v>
      </c>
      <c r="K27" s="14">
        <f t="shared" si="1"/>
        <v>54895</v>
      </c>
      <c r="L27" s="14">
        <v>54895</v>
      </c>
      <c r="M27" s="15">
        <f t="shared" si="2"/>
        <v>1</v>
      </c>
      <c r="N27" s="16" t="s">
        <v>139</v>
      </c>
      <c r="O27" s="14">
        <f t="shared" si="4"/>
        <v>0</v>
      </c>
      <c r="P27" s="17" t="str">
        <f ca="1">IF($A27="","",IFERROR(_xludf.AGGREGATE(14,6,Betalingen!$C$3:$C$802/(Betalingen!$B$3:$B$802=$A27),1),""))</f>
        <v/>
      </c>
      <c r="Q27" s="18">
        <f>IF($E27="","",IF($E27="SRD",1,IF($E27="USD",IFERROR(INDEX(Instellingen!$B$22:$B$221,MATCH($D27,Instellingen!$A$22:$A$221,1)),""),IF($E27="EUR",IFERROR(INDEX(Instellingen!$C$22:$C$221,MATCH($D27,Instellingen!$A$22:$A$221,1)),""),""))))</f>
        <v>1</v>
      </c>
      <c r="R27" s="14">
        <f t="shared" si="7"/>
        <v>54895</v>
      </c>
      <c r="S27" s="14">
        <f>IF($K27="","",($H27+IF($A27="","",SUMIFS(Extra_kosten!$N$3:$N$402,Extra_kosten!$B$3:$B$402,$A27)))*$Q27)</f>
        <v>0</v>
      </c>
      <c r="T27" s="14">
        <f>IF($A27="","",SUMIFS(Betalingen!$L$3:$L$802,Betalingen!$B$3:$B$802,$A27))</f>
        <v>0</v>
      </c>
      <c r="U27" s="14">
        <f>IF($A27="","",SUMIFS(Betalingen!$P$3:$P$802,Betalingen!$B$3:$B$802,$A27))</f>
        <v>0</v>
      </c>
      <c r="V27" s="18">
        <f>IF($E27="","",IF($E27="SRD",1,IF($E27="USD",IFERROR(INDEX(Instellingen!$B$22:$B$221,MATCH(Instellingen!$B$3,Instellingen!$A$22:$A$221,1)),""),IF($E27="EUR",IFERROR(INDEX(Instellingen!$C$22:$C$221,MATCH(Instellingen!$B$3,Instellingen!$A$22:$A$221,1)),""),""))))</f>
        <v>1</v>
      </c>
      <c r="W27" s="14">
        <f t="shared" si="6"/>
        <v>0</v>
      </c>
    </row>
    <row r="28" spans="1:23" x14ac:dyDescent="0.3">
      <c r="A28" s="6" t="s">
        <v>152</v>
      </c>
      <c r="B28" s="6" t="s">
        <v>130</v>
      </c>
      <c r="C28" s="6"/>
      <c r="D28" s="8">
        <v>46112</v>
      </c>
      <c r="E28" s="6" t="s">
        <v>26</v>
      </c>
      <c r="F28" s="12">
        <v>8015</v>
      </c>
      <c r="G28" s="13">
        <v>0</v>
      </c>
      <c r="H28" s="14">
        <f>IF($F28="","",$F28*IF($G28="",Instellingen!$B$4,$G28))</f>
        <v>0</v>
      </c>
      <c r="I28" s="14">
        <f t="shared" si="0"/>
        <v>8015</v>
      </c>
      <c r="J28" s="14">
        <f>IF($A28="","",SUMIFS(Extra_kosten!$O$3:$O$402,Extra_kosten!$B$3:$B$402,$A28))</f>
        <v>0</v>
      </c>
      <c r="K28" s="14">
        <f t="shared" si="1"/>
        <v>8015</v>
      </c>
      <c r="L28" s="14">
        <f t="shared" si="1"/>
        <v>8015</v>
      </c>
      <c r="M28" s="15">
        <f t="shared" si="2"/>
        <v>1</v>
      </c>
      <c r="N28" s="16" t="str">
        <f t="shared" ref="N28:N92" si="8">IF($A28="","",IF($M28&gt;=1,"Voldaan","Open"))</f>
        <v>Voldaan</v>
      </c>
      <c r="O28" s="14">
        <f t="shared" si="4"/>
        <v>0</v>
      </c>
      <c r="P28" s="17" t="str">
        <f ca="1">IF($A28="","",IFERROR(_xludf.AGGREGATE(14,6,Betalingen!$C$3:$C$802/(Betalingen!$B$3:$B$802=$A28),1),""))</f>
        <v/>
      </c>
      <c r="Q28" s="18">
        <f>IF($E28="","",IF($E28="SRD",1,IF($E28="USD",IFERROR(INDEX(Instellingen!$B$22:$B$221,MATCH($D28,Instellingen!$A$22:$A$221,1)),""),IF($E28="EUR",IFERROR(INDEX(Instellingen!$C$22:$C$221,MATCH($D28,Instellingen!$A$22:$A$221,1)),""),""))))</f>
        <v>1</v>
      </c>
      <c r="R28" s="14">
        <f t="shared" si="7"/>
        <v>8015</v>
      </c>
      <c r="S28" s="14">
        <f>IF($K28="","",($H28+IF($A28="","",SUMIFS(Extra_kosten!$N$3:$N$402,Extra_kosten!$B$3:$B$402,$A28)))*$Q28)</f>
        <v>0</v>
      </c>
      <c r="T28" s="14">
        <f>IF($A28="","",SUMIFS(Betalingen!$L$3:$L$802,Betalingen!$B$3:$B$802,$A28))</f>
        <v>0</v>
      </c>
      <c r="U28" s="14">
        <f>IF($A28="","",SUMIFS(Betalingen!$P$3:$P$802,Betalingen!$B$3:$B$802,$A28))</f>
        <v>0</v>
      </c>
      <c r="V28" s="18">
        <f>IF($E28="","",IF($E28="SRD",1,IF($E28="USD",IFERROR(INDEX(Instellingen!$B$22:$B$221,MATCH(Instellingen!$B$3,Instellingen!$A$22:$A$221,1)),""),IF($E28="EUR",IFERROR(INDEX(Instellingen!$C$22:$C$221,MATCH(Instellingen!$B$3,Instellingen!$A$22:$A$221,1)),""),""))))</f>
        <v>1</v>
      </c>
      <c r="W28" s="14">
        <f t="shared" si="6"/>
        <v>0</v>
      </c>
    </row>
    <row r="29" spans="1:23" x14ac:dyDescent="0.3">
      <c r="A29" s="6" t="s">
        <v>153</v>
      </c>
      <c r="B29" s="6" t="s">
        <v>158</v>
      </c>
      <c r="C29" s="6"/>
      <c r="D29" s="8">
        <v>46120</v>
      </c>
      <c r="E29" s="6" t="s">
        <v>26</v>
      </c>
      <c r="F29" s="12">
        <v>75670.45</v>
      </c>
      <c r="G29" s="13">
        <v>0</v>
      </c>
      <c r="H29" s="14">
        <f>IF($F29="","",$F29*IF($G29="",Instellingen!$B$4,$G29))</f>
        <v>0</v>
      </c>
      <c r="I29" s="14">
        <f t="shared" si="0"/>
        <v>75670.45</v>
      </c>
      <c r="J29" s="14">
        <f>IF($A29="","",SUMIFS(Extra_kosten!$O$3:$O$402,Extra_kosten!$B$3:$B$402,$A29))</f>
        <v>0</v>
      </c>
      <c r="K29" s="14">
        <f t="shared" si="1"/>
        <v>75670.45</v>
      </c>
      <c r="L29" s="14">
        <f t="shared" si="1"/>
        <v>75670.45</v>
      </c>
      <c r="M29" s="15">
        <f t="shared" si="2"/>
        <v>1</v>
      </c>
      <c r="N29" s="16" t="str">
        <f t="shared" si="8"/>
        <v>Voldaan</v>
      </c>
      <c r="O29" s="14">
        <f t="shared" si="4"/>
        <v>0</v>
      </c>
      <c r="P29" s="17" t="str">
        <f ca="1">IF($A29="","",IFERROR(_xludf.AGGREGATE(14,6,Betalingen!$C$3:$C$802/(Betalingen!$B$3:$B$802=$A29),1),""))</f>
        <v/>
      </c>
      <c r="Q29" s="18">
        <f>IF($E29="","",IF($E29="SRD",1,IF($E29="USD",IFERROR(INDEX(Instellingen!$B$22:$B$221,MATCH($D29,Instellingen!$A$22:$A$221,1)),""),IF($E29="EUR",IFERROR(INDEX(Instellingen!$C$22:$C$221,MATCH($D29,Instellingen!$A$22:$A$221,1)),""),""))))</f>
        <v>1</v>
      </c>
      <c r="R29" s="14">
        <f t="shared" si="7"/>
        <v>75670.45</v>
      </c>
      <c r="S29" s="14">
        <f>IF($K29="","",($H29+IF($A29="","",SUMIFS(Extra_kosten!$N$3:$N$402,Extra_kosten!$B$3:$B$402,$A29)))*$Q29)</f>
        <v>0</v>
      </c>
      <c r="T29" s="14">
        <f>IF($A29="","",SUMIFS(Betalingen!$L$3:$L$802,Betalingen!$B$3:$B$802,$A29))</f>
        <v>0</v>
      </c>
      <c r="U29" s="14">
        <f>IF($A29="","",SUMIFS(Betalingen!$P$3:$P$802,Betalingen!$B$3:$B$802,$A29))</f>
        <v>0</v>
      </c>
      <c r="V29" s="18">
        <f>IF($E29="","",IF($E29="SRD",1,IF($E29="USD",IFERROR(INDEX(Instellingen!$B$22:$B$221,MATCH(Instellingen!$B$3,Instellingen!$A$22:$A$221,1)),""),IF($E29="EUR",IFERROR(INDEX(Instellingen!$C$22:$C$221,MATCH(Instellingen!$B$3,Instellingen!$A$22:$A$221,1)),""),""))))</f>
        <v>1</v>
      </c>
      <c r="W29" s="14">
        <f t="shared" si="6"/>
        <v>0</v>
      </c>
    </row>
    <row r="30" spans="1:23" x14ac:dyDescent="0.3">
      <c r="A30" s="6" t="s">
        <v>154</v>
      </c>
      <c r="B30" s="6" t="s">
        <v>107</v>
      </c>
      <c r="C30" s="6"/>
      <c r="D30" s="8">
        <v>46142</v>
      </c>
      <c r="E30" s="6" t="s">
        <v>26</v>
      </c>
      <c r="F30" s="12">
        <v>75600</v>
      </c>
      <c r="G30" s="13">
        <v>0</v>
      </c>
      <c r="H30" s="14">
        <f>IF($F30="","",$F30*IF($G30="",Instellingen!$B$4,$G30))</f>
        <v>0</v>
      </c>
      <c r="I30" s="14">
        <f t="shared" si="0"/>
        <v>75600</v>
      </c>
      <c r="J30" s="14">
        <f>IF($A30="","",SUMIFS(Extra_kosten!$O$3:$O$402,Extra_kosten!$B$3:$B$402,$A30))</f>
        <v>0</v>
      </c>
      <c r="K30" s="14">
        <f t="shared" si="1"/>
        <v>75600</v>
      </c>
      <c r="L30" s="14">
        <f>IF($A30="","",SUMIFS(Betalingen!$K$3:$K$802,Betalingen!$B$3:$B$802,$A30))</f>
        <v>0</v>
      </c>
      <c r="M30" s="15">
        <f t="shared" si="2"/>
        <v>0</v>
      </c>
      <c r="N30" s="16" t="str">
        <f t="shared" si="8"/>
        <v>Open</v>
      </c>
      <c r="O30" s="14">
        <f t="shared" si="4"/>
        <v>75600</v>
      </c>
      <c r="P30" s="17" t="str">
        <f ca="1">IF($A30="","",IFERROR(_xludf.AGGREGATE(14,6,Betalingen!$C$3:$C$802/(Betalingen!$B$3:$B$802=$A30),1),""))</f>
        <v/>
      </c>
      <c r="Q30" s="18">
        <f>IF($E30="","",IF($E30="SRD",1,IF($E30="USD",IFERROR(INDEX(Instellingen!$B$22:$B$221,MATCH($D30,Instellingen!$A$22:$A$221,1)),""),IF($E30="EUR",IFERROR(INDEX(Instellingen!$C$22:$C$221,MATCH($D30,Instellingen!$A$22:$A$221,1)),""),""))))</f>
        <v>1</v>
      </c>
      <c r="R30" s="14">
        <f t="shared" si="7"/>
        <v>75600</v>
      </c>
      <c r="S30" s="14">
        <f>IF($K30="","",($H30+IF($A30="","",SUMIFS(Extra_kosten!$N$3:$N$402,Extra_kosten!$B$3:$B$402,$A30)))*$Q30)</f>
        <v>0</v>
      </c>
      <c r="T30" s="14">
        <f>IF($A30="","",SUMIFS(Betalingen!$L$3:$L$802,Betalingen!$B$3:$B$802,$A30))</f>
        <v>0</v>
      </c>
      <c r="U30" s="14">
        <f>IF($A30="","",SUMIFS(Betalingen!$P$3:$P$802,Betalingen!$B$3:$B$802,$A30))</f>
        <v>0</v>
      </c>
      <c r="V30" s="18">
        <f>IF($E30="","",IF($E30="SRD",1,IF($E30="USD",IFERROR(INDEX(Instellingen!$B$22:$B$221,MATCH(Instellingen!$B$3,Instellingen!$A$22:$A$221,1)),""),IF($E30="EUR",IFERROR(INDEX(Instellingen!$C$22:$C$221,MATCH(Instellingen!$B$3,Instellingen!$A$22:$A$221,1)),""),""))))</f>
        <v>1</v>
      </c>
      <c r="W30" s="14">
        <f t="shared" si="6"/>
        <v>75600</v>
      </c>
    </row>
    <row r="31" spans="1:23" x14ac:dyDescent="0.3">
      <c r="A31" s="6" t="s">
        <v>155</v>
      </c>
      <c r="B31" s="6" t="s">
        <v>134</v>
      </c>
      <c r="C31" s="6"/>
      <c r="D31" s="8">
        <v>46173</v>
      </c>
      <c r="E31" s="6" t="s">
        <v>26</v>
      </c>
      <c r="F31" s="12">
        <v>65335</v>
      </c>
      <c r="G31" s="13">
        <v>0</v>
      </c>
      <c r="H31" s="14"/>
      <c r="I31" s="14">
        <f t="shared" si="0"/>
        <v>65335</v>
      </c>
      <c r="J31" s="14"/>
      <c r="K31" s="14">
        <f t="shared" si="1"/>
        <v>65335</v>
      </c>
      <c r="L31" s="14">
        <f>IF($A31="","",SUMIFS(Betalingen!$K$3:$K$802,Betalingen!$B$3:$B$802,$A31))</f>
        <v>0</v>
      </c>
      <c r="M31" s="15">
        <f t="shared" si="2"/>
        <v>0</v>
      </c>
      <c r="N31" s="16" t="str">
        <f t="shared" si="8"/>
        <v>Open</v>
      </c>
      <c r="O31" s="14">
        <f t="shared" si="4"/>
        <v>65335</v>
      </c>
      <c r="P31" s="17"/>
      <c r="Q31" s="18">
        <f>IF($E31="","",IF($E31="SRD",1,IF($E31="USD",IFERROR(INDEX(Instellingen!$B$22:$B$221,MATCH($D31,Instellingen!$A$22:$A$221,1)),""),IF($E31="EUR",IFERROR(INDEX(Instellingen!$C$22:$C$221,MATCH($D31,Instellingen!$A$22:$A$221,1)),""),""))))</f>
        <v>1</v>
      </c>
      <c r="R31" s="14">
        <f t="shared" si="7"/>
        <v>65335</v>
      </c>
      <c r="S31" s="14"/>
      <c r="T31" s="14"/>
      <c r="U31" s="14"/>
      <c r="V31" s="18">
        <f>IF($E31="","",IF($E31="SRD",1,IF($E31="USD",IFERROR(INDEX(Instellingen!$B$22:$B$221,MATCH(Instellingen!$B$3,Instellingen!$A$22:$A$221,1)),""),IF($E31="EUR",IFERROR(INDEX(Instellingen!$C$22:$C$221,MATCH(Instellingen!$B$3,Instellingen!$A$22:$A$221,1)),""),""))))</f>
        <v>1</v>
      </c>
      <c r="W31" s="14">
        <f t="shared" si="6"/>
        <v>65335</v>
      </c>
    </row>
    <row r="32" spans="1:23" x14ac:dyDescent="0.3">
      <c r="A32" s="6" t="s">
        <v>156</v>
      </c>
      <c r="B32" s="6" t="s">
        <v>107</v>
      </c>
      <c r="C32" s="6"/>
      <c r="D32" s="8">
        <v>46175</v>
      </c>
      <c r="E32" s="6" t="s">
        <v>26</v>
      </c>
      <c r="F32" s="12">
        <v>75600</v>
      </c>
      <c r="G32" s="13">
        <v>0</v>
      </c>
      <c r="H32" s="14">
        <f>IF($F32="","",$F32*IF($G32="",Instellingen!$B$4,$G32))</f>
        <v>0</v>
      </c>
      <c r="I32" s="14">
        <f t="shared" si="0"/>
        <v>75600</v>
      </c>
      <c r="J32" s="14">
        <f>IF($A32="","",SUMIFS(Extra_kosten!$O$3:$O$402,Extra_kosten!$B$3:$B$402,$A32))</f>
        <v>0</v>
      </c>
      <c r="K32" s="14">
        <f t="shared" si="1"/>
        <v>75600</v>
      </c>
      <c r="L32" s="14">
        <f>IF($A32="","",SUMIFS(Betalingen!$K$3:$K$802,Betalingen!$B$3:$B$802,$A32))</f>
        <v>0</v>
      </c>
      <c r="M32" s="15">
        <f t="shared" si="2"/>
        <v>0</v>
      </c>
      <c r="N32" s="16" t="str">
        <f t="shared" si="8"/>
        <v>Open</v>
      </c>
      <c r="O32" s="14">
        <f t="shared" si="4"/>
        <v>75600</v>
      </c>
      <c r="P32" s="17" t="str">
        <f ca="1">IF($A32="","",IFERROR(_xludf.AGGREGATE(14,6,Betalingen!$C$3:$C$802/(Betalingen!$B$3:$B$802=$A32),1),""))</f>
        <v/>
      </c>
      <c r="Q32" s="18">
        <f>IF($E32="","",IF($E32="SRD",1,IF($E32="USD",IFERROR(INDEX(Instellingen!$B$22:$B$221,MATCH($D32,Instellingen!$A$22:$A$221,1)),""),IF($E32="EUR",IFERROR(INDEX(Instellingen!$C$22:$C$221,MATCH($D32,Instellingen!$A$22:$A$221,1)),""),""))))</f>
        <v>1</v>
      </c>
      <c r="R32" s="14">
        <f t="shared" si="7"/>
        <v>75600</v>
      </c>
      <c r="S32" s="14">
        <f>IF($K32="","",($H32+IF($A32="","",SUMIFS(Extra_kosten!$N$3:$N$402,Extra_kosten!$B$3:$B$402,$A32)))*$Q32)</f>
        <v>0</v>
      </c>
      <c r="T32" s="14">
        <f>IF($A32="","",SUMIFS(Betalingen!$L$3:$L$802,Betalingen!$B$3:$B$802,$A32))</f>
        <v>0</v>
      </c>
      <c r="U32" s="14">
        <f>IF($A32="","",SUMIFS(Betalingen!$P$3:$P$802,Betalingen!$B$3:$B$802,$A32))</f>
        <v>0</v>
      </c>
      <c r="V32" s="18">
        <f>IF($E32="","",IF($E32="SRD",1,IF($E32="USD",IFERROR(INDEX(Instellingen!$B$22:$B$221,MATCH(Instellingen!$B$3,Instellingen!$A$22:$A$221,1)),""),IF($E32="EUR",IFERROR(INDEX(Instellingen!$C$22:$C$221,MATCH(Instellingen!$B$3,Instellingen!$A$22:$A$221,1)),""),""))))</f>
        <v>1</v>
      </c>
      <c r="W32" s="14">
        <f t="shared" si="6"/>
        <v>75600</v>
      </c>
    </row>
    <row r="33" spans="1:23" x14ac:dyDescent="0.3">
      <c r="A33" s="6"/>
      <c r="B33" s="6"/>
      <c r="C33" s="6"/>
      <c r="D33" s="8"/>
      <c r="E33" s="6"/>
      <c r="F33" s="12"/>
      <c r="G33" s="13"/>
      <c r="H33" s="14" t="str">
        <f>IF($F33="","",$F33*IF($G33="",Instellingen!$B$4,$G33))</f>
        <v/>
      </c>
      <c r="I33" s="14" t="str">
        <f t="shared" si="0"/>
        <v/>
      </c>
      <c r="J33" s="14" t="str">
        <f>IF($A33="","",SUMIFS(Extra_kosten!$O$3:$O$402,Extra_kosten!$B$3:$B$402,$A33))</f>
        <v/>
      </c>
      <c r="K33" s="14" t="str">
        <f t="shared" si="1"/>
        <v/>
      </c>
      <c r="L33" s="14" t="str">
        <f>IF($A33="","",SUMIFS(Betalingen!$K$3:$K$802,Betalingen!$B$3:$B$802,$A33))</f>
        <v/>
      </c>
      <c r="M33" s="15" t="str">
        <f t="shared" si="2"/>
        <v/>
      </c>
      <c r="N33" s="16" t="str">
        <f t="shared" si="8"/>
        <v/>
      </c>
      <c r="O33" s="14" t="str">
        <f t="shared" si="4"/>
        <v/>
      </c>
      <c r="P33" s="17" t="str">
        <f>IF($A33="","",IFERROR(_xludf.AGGREGATE(14,6,Betalingen!$C$3:$C$802/(Betalingen!$B$3:$B$802=$A33),1),""))</f>
        <v/>
      </c>
      <c r="Q33" s="18" t="str">
        <f>IF($E33="","",IF($E33="SRD",1,IF($E33="USD",IFERROR(INDEX(Instellingen!$B$22:$B$221,MATCH($D33,Instellingen!$A$22:$A$221,1)),""),IF($E33="EUR",IFERROR(INDEX(Instellingen!$C$22:$C$221,MATCH($D33,Instellingen!$A$22:$A$221,1)),""),""))))</f>
        <v/>
      </c>
      <c r="R33" s="14" t="str">
        <f t="shared" si="7"/>
        <v/>
      </c>
      <c r="S33" s="14" t="str">
        <f>IF($K33="","",($H33+IF($A33="","",SUMIFS(Extra_kosten!$N$3:$N$402,Extra_kosten!$B$3:$B$402,$A33)))*$Q33)</f>
        <v/>
      </c>
      <c r="T33" s="14" t="str">
        <f>IF($A33="","",SUMIFS(Betalingen!$L$3:$L$802,Betalingen!$B$3:$B$802,$A33))</f>
        <v/>
      </c>
      <c r="U33" s="14" t="str">
        <f>IF($A33="","",SUMIFS(Betalingen!$P$3:$P$802,Betalingen!$B$3:$B$802,$A33))</f>
        <v/>
      </c>
      <c r="V33" s="18" t="str">
        <f>IF($E33="","",IF($E33="SRD",1,IF($E33="USD",IFERROR(INDEX(Instellingen!$B$22:$B$221,MATCH(Instellingen!$B$3,Instellingen!$A$22:$A$221,1)),""),IF($E33="EUR",IFERROR(INDEX(Instellingen!$C$22:$C$221,MATCH(Instellingen!$B$3,Instellingen!$A$22:$A$221,1)),""),""))))</f>
        <v/>
      </c>
      <c r="W33" s="14" t="str">
        <f t="shared" si="6"/>
        <v/>
      </c>
    </row>
    <row r="34" spans="1:23" x14ac:dyDescent="0.3">
      <c r="A34" s="6"/>
      <c r="B34" s="6"/>
      <c r="C34" s="6"/>
      <c r="D34" s="8"/>
      <c r="E34" s="6"/>
      <c r="F34" s="12"/>
      <c r="G34" s="13"/>
      <c r="H34" s="14" t="str">
        <f>IF($F34="","",$F34*IF($G34="",Instellingen!$B$4,$G34))</f>
        <v/>
      </c>
      <c r="I34" s="14" t="str">
        <f t="shared" si="0"/>
        <v/>
      </c>
      <c r="J34" s="14" t="str">
        <f>IF($A34="","",SUMIFS(Extra_kosten!$O$3:$O$402,Extra_kosten!$B$3:$B$402,$A34))</f>
        <v/>
      </c>
      <c r="K34" s="14" t="str">
        <f t="shared" si="1"/>
        <v/>
      </c>
      <c r="L34" s="14" t="str">
        <f>IF($A34="","",SUMIFS(Betalingen!$K$3:$K$802,Betalingen!$B$3:$B$802,$A34))</f>
        <v/>
      </c>
      <c r="M34" s="15" t="str">
        <f t="shared" si="2"/>
        <v/>
      </c>
      <c r="N34" s="16" t="str">
        <f t="shared" si="8"/>
        <v/>
      </c>
      <c r="O34" s="14" t="str">
        <f t="shared" si="4"/>
        <v/>
      </c>
      <c r="P34" s="17" t="str">
        <f>IF($A34="","",IFERROR(_xludf.AGGREGATE(14,6,Betalingen!$C$3:$C$802/(Betalingen!$B$3:$B$802=$A34),1),""))</f>
        <v/>
      </c>
      <c r="Q34" s="18" t="str">
        <f>IF($E34="","",IF($E34="SRD",1,IF($E34="USD",IFERROR(INDEX(Instellingen!$B$22:$B$221,MATCH($D34,Instellingen!$A$22:$A$221,1)),""),IF($E34="EUR",IFERROR(INDEX(Instellingen!$C$22:$C$221,MATCH($D34,Instellingen!$A$22:$A$221,1)),""),""))))</f>
        <v/>
      </c>
      <c r="R34" s="14" t="str">
        <f t="shared" si="7"/>
        <v/>
      </c>
      <c r="S34" s="14" t="str">
        <f>IF($K34="","",($H34+IF($A34="","",SUMIFS(Extra_kosten!$N$3:$N$402,Extra_kosten!$B$3:$B$402,$A34)))*$Q34)</f>
        <v/>
      </c>
      <c r="T34" s="14" t="str">
        <f>IF($A34="","",SUMIFS(Betalingen!$L$3:$L$802,Betalingen!$B$3:$B$802,$A34))</f>
        <v/>
      </c>
      <c r="U34" s="14" t="str">
        <f>IF($A34="","",SUMIFS(Betalingen!$P$3:$P$802,Betalingen!$B$3:$B$802,$A34))</f>
        <v/>
      </c>
      <c r="V34" s="18" t="str">
        <f>IF($E34="","",IF($E34="SRD",1,IF($E34="USD",IFERROR(INDEX(Instellingen!$B$22:$B$221,MATCH(Instellingen!$B$3,Instellingen!$A$22:$A$221,1)),""),IF($E34="EUR",IFERROR(INDEX(Instellingen!$C$22:$C$221,MATCH(Instellingen!$B$3,Instellingen!$A$22:$A$221,1)),""),""))))</f>
        <v/>
      </c>
      <c r="W34" s="14" t="str">
        <f t="shared" si="6"/>
        <v/>
      </c>
    </row>
    <row r="35" spans="1:23" x14ac:dyDescent="0.3">
      <c r="A35" s="6"/>
      <c r="B35" s="6"/>
      <c r="C35" s="6"/>
      <c r="D35" s="8"/>
      <c r="E35" s="6"/>
      <c r="F35" s="12"/>
      <c r="G35" s="13"/>
      <c r="H35" s="14" t="str">
        <f>IF($F35="","",$F35*IF($G35="",Instellingen!$B$4,$G35))</f>
        <v/>
      </c>
      <c r="I35" s="14" t="str">
        <f t="shared" si="0"/>
        <v/>
      </c>
      <c r="J35" s="14" t="str">
        <f>IF($A35="","",SUMIFS(Extra_kosten!$O$3:$O$402,Extra_kosten!$B$3:$B$402,$A35))</f>
        <v/>
      </c>
      <c r="K35" s="14" t="str">
        <f t="shared" si="1"/>
        <v/>
      </c>
      <c r="L35" s="14" t="str">
        <f>IF($A35="","",SUMIFS(Betalingen!$K$3:$K$802,Betalingen!$B$3:$B$802,$A35))</f>
        <v/>
      </c>
      <c r="M35" s="15" t="str">
        <f t="shared" si="2"/>
        <v/>
      </c>
      <c r="N35" s="16" t="str">
        <f t="shared" si="8"/>
        <v/>
      </c>
      <c r="O35" s="14" t="str">
        <f t="shared" si="4"/>
        <v/>
      </c>
      <c r="P35" s="17" t="str">
        <f>IF($A35="","",IFERROR(_xludf.AGGREGATE(14,6,Betalingen!$C$3:$C$802/(Betalingen!$B$3:$B$802=$A35),1),""))</f>
        <v/>
      </c>
      <c r="Q35" s="18" t="str">
        <f>IF($E35="","",IF($E35="SRD",1,IF($E35="USD",IFERROR(INDEX(Instellingen!$B$22:$B$221,MATCH($D35,Instellingen!$A$22:$A$221,1)),""),IF($E35="EUR",IFERROR(INDEX(Instellingen!$C$22:$C$221,MATCH($D35,Instellingen!$A$22:$A$221,1)),""),""))))</f>
        <v/>
      </c>
      <c r="R35" s="14" t="str">
        <f t="shared" si="7"/>
        <v/>
      </c>
      <c r="S35" s="14" t="str">
        <f>IF($K35="","",($H35+IF($A35="","",SUMIFS(Extra_kosten!$N$3:$N$402,Extra_kosten!$B$3:$B$402,$A35)))*$Q35)</f>
        <v/>
      </c>
      <c r="T35" s="14" t="str">
        <f>IF($A35="","",SUMIFS(Betalingen!$L$3:$L$802,Betalingen!$B$3:$B$802,$A35))</f>
        <v/>
      </c>
      <c r="U35" s="14" t="str">
        <f>IF($A35="","",SUMIFS(Betalingen!$P$3:$P$802,Betalingen!$B$3:$B$802,$A35))</f>
        <v/>
      </c>
      <c r="V35" s="18" t="str">
        <f>IF($E35="","",IF($E35="SRD",1,IF($E35="USD",IFERROR(INDEX(Instellingen!$B$22:$B$221,MATCH(Instellingen!$B$3,Instellingen!$A$22:$A$221,1)),""),IF($E35="EUR",IFERROR(INDEX(Instellingen!$C$22:$C$221,MATCH(Instellingen!$B$3,Instellingen!$A$22:$A$221,1)),""),""))))</f>
        <v/>
      </c>
      <c r="W35" s="14" t="str">
        <f t="shared" si="6"/>
        <v/>
      </c>
    </row>
    <row r="36" spans="1:23" x14ac:dyDescent="0.3">
      <c r="A36" s="6"/>
      <c r="B36" s="6"/>
      <c r="C36" s="6"/>
      <c r="D36" s="8"/>
      <c r="E36" s="6"/>
      <c r="F36" s="12"/>
      <c r="G36" s="13"/>
      <c r="H36" s="14" t="str">
        <f>IF($F36="","",$F36*IF($G36="",Instellingen!$B$4,$G36))</f>
        <v/>
      </c>
      <c r="I36" s="14" t="str">
        <f t="shared" si="0"/>
        <v/>
      </c>
      <c r="J36" s="14" t="str">
        <f>IF($A36="","",SUMIFS(Extra_kosten!$O$3:$O$402,Extra_kosten!$B$3:$B$402,$A36))</f>
        <v/>
      </c>
      <c r="K36" s="14" t="str">
        <f t="shared" si="1"/>
        <v/>
      </c>
      <c r="L36" s="14" t="str">
        <f>IF($A36="","",SUMIFS(Betalingen!$K$3:$K$802,Betalingen!$B$3:$B$802,$A36))</f>
        <v/>
      </c>
      <c r="M36" s="15" t="str">
        <f t="shared" si="2"/>
        <v/>
      </c>
      <c r="N36" s="16" t="str">
        <f t="shared" si="8"/>
        <v/>
      </c>
      <c r="O36" s="14" t="str">
        <f t="shared" si="4"/>
        <v/>
      </c>
      <c r="P36" s="17" t="str">
        <f>IF($A36="","",IFERROR(_xludf.AGGREGATE(14,6,Betalingen!$C$3:$C$802/(Betalingen!$B$3:$B$802=$A36),1),""))</f>
        <v/>
      </c>
      <c r="Q36" s="18" t="str">
        <f>IF($E36="","",IF($E36="SRD",1,IF($E36="USD",IFERROR(INDEX(Instellingen!$B$22:$B$221,MATCH($D36,Instellingen!$A$22:$A$221,1)),""),IF($E36="EUR",IFERROR(INDEX(Instellingen!$C$22:$C$221,MATCH($D36,Instellingen!$A$22:$A$221,1)),""),""))))</f>
        <v/>
      </c>
      <c r="R36" s="14" t="str">
        <f t="shared" si="7"/>
        <v/>
      </c>
      <c r="S36" s="14" t="str">
        <f>IF($K36="","",($H36+IF($A36="","",SUMIFS(Extra_kosten!$N$3:$N$402,Extra_kosten!$B$3:$B$402,$A36)))*$Q36)</f>
        <v/>
      </c>
      <c r="T36" s="14" t="str">
        <f>IF($A36="","",SUMIFS(Betalingen!$L$3:$L$802,Betalingen!$B$3:$B$802,$A36))</f>
        <v/>
      </c>
      <c r="U36" s="14" t="str">
        <f>IF($A36="","",SUMIFS(Betalingen!$P$3:$P$802,Betalingen!$B$3:$B$802,$A36))</f>
        <v/>
      </c>
      <c r="V36" s="18" t="str">
        <f>IF($E36="","",IF($E36="SRD",1,IF($E36="USD",IFERROR(INDEX(Instellingen!$B$22:$B$221,MATCH(Instellingen!$B$3,Instellingen!$A$22:$A$221,1)),""),IF($E36="EUR",IFERROR(INDEX(Instellingen!$C$22:$C$221,MATCH(Instellingen!$B$3,Instellingen!$A$22:$A$221,1)),""),""))))</f>
        <v/>
      </c>
      <c r="W36" s="14" t="str">
        <f t="shared" si="6"/>
        <v/>
      </c>
    </row>
    <row r="37" spans="1:23" x14ac:dyDescent="0.3">
      <c r="A37" s="6"/>
      <c r="B37" s="6"/>
      <c r="C37" s="6"/>
      <c r="D37" s="8"/>
      <c r="E37" s="6"/>
      <c r="F37" s="12"/>
      <c r="G37" s="13"/>
      <c r="H37" s="14" t="str">
        <f>IF($F37="","",$F37*IF($G37="",Instellingen!$B$4,$G37))</f>
        <v/>
      </c>
      <c r="I37" s="14" t="str">
        <f t="shared" si="0"/>
        <v/>
      </c>
      <c r="J37" s="14" t="str">
        <f>IF($A37="","",SUMIFS(Extra_kosten!$O$3:$O$402,Extra_kosten!$B$3:$B$402,$A37))</f>
        <v/>
      </c>
      <c r="K37" s="14" t="str">
        <f t="shared" si="1"/>
        <v/>
      </c>
      <c r="L37" s="14" t="str">
        <f>IF($A37="","",SUMIFS(Betalingen!$K$3:$K$802,Betalingen!$B$3:$B$802,$A37))</f>
        <v/>
      </c>
      <c r="M37" s="15" t="str">
        <f t="shared" si="2"/>
        <v/>
      </c>
      <c r="N37" s="16" t="str">
        <f t="shared" si="8"/>
        <v/>
      </c>
      <c r="O37" s="14" t="str">
        <f t="shared" si="4"/>
        <v/>
      </c>
      <c r="P37" s="17" t="str">
        <f>IF($A37="","",IFERROR(_xludf.AGGREGATE(14,6,Betalingen!$C$3:$C$802/(Betalingen!$B$3:$B$802=$A37),1),""))</f>
        <v/>
      </c>
      <c r="Q37" s="18" t="str">
        <f>IF($E37="","",IF($E37="SRD",1,IF($E37="USD",IFERROR(INDEX(Instellingen!$B$22:$B$221,MATCH($D37,Instellingen!$A$22:$A$221,1)),""),IF($E37="EUR",IFERROR(INDEX(Instellingen!$C$22:$C$221,MATCH($D37,Instellingen!$A$22:$A$221,1)),""),""))))</f>
        <v/>
      </c>
      <c r="R37" s="14" t="str">
        <f t="shared" si="7"/>
        <v/>
      </c>
      <c r="S37" s="14" t="str">
        <f>IF($K37="","",($H37+IF($A37="","",SUMIFS(Extra_kosten!$N$3:$N$402,Extra_kosten!$B$3:$B$402,$A37)))*$Q37)</f>
        <v/>
      </c>
      <c r="T37" s="14" t="str">
        <f>IF($A37="","",SUMIFS(Betalingen!$L$3:$L$802,Betalingen!$B$3:$B$802,$A37))</f>
        <v/>
      </c>
      <c r="U37" s="14" t="str">
        <f>IF($A37="","",SUMIFS(Betalingen!$P$3:$P$802,Betalingen!$B$3:$B$802,$A37))</f>
        <v/>
      </c>
      <c r="V37" s="18" t="str">
        <f>IF($E37="","",IF($E37="SRD",1,IF($E37="USD",IFERROR(INDEX(Instellingen!$B$22:$B$221,MATCH(Instellingen!$B$3,Instellingen!$A$22:$A$221,1)),""),IF($E37="EUR",IFERROR(INDEX(Instellingen!$C$22:$C$221,MATCH(Instellingen!$B$3,Instellingen!$A$22:$A$221,1)),""),""))))</f>
        <v/>
      </c>
      <c r="W37" s="14" t="str">
        <f t="shared" si="6"/>
        <v/>
      </c>
    </row>
    <row r="38" spans="1:23" x14ac:dyDescent="0.3">
      <c r="A38" s="6"/>
      <c r="B38" s="6"/>
      <c r="C38" s="6"/>
      <c r="D38" s="8"/>
      <c r="E38" s="6"/>
      <c r="F38" s="12"/>
      <c r="G38" s="13"/>
      <c r="H38" s="14" t="str">
        <f>IF($F38="","",$F38*IF($G38="",Instellingen!$B$4,$G38))</f>
        <v/>
      </c>
      <c r="I38" s="14" t="str">
        <f t="shared" si="0"/>
        <v/>
      </c>
      <c r="J38" s="14" t="str">
        <f>IF($A38="","",SUMIFS(Extra_kosten!$O$3:$O$402,Extra_kosten!$B$3:$B$402,$A38))</f>
        <v/>
      </c>
      <c r="K38" s="14" t="str">
        <f t="shared" si="1"/>
        <v/>
      </c>
      <c r="L38" s="14" t="str">
        <f>IF($A38="","",SUMIFS(Betalingen!$K$3:$K$802,Betalingen!$B$3:$B$802,$A38))</f>
        <v/>
      </c>
      <c r="M38" s="15" t="str">
        <f t="shared" si="2"/>
        <v/>
      </c>
      <c r="N38" s="16" t="str">
        <f t="shared" si="8"/>
        <v/>
      </c>
      <c r="O38" s="14" t="str">
        <f t="shared" si="4"/>
        <v/>
      </c>
      <c r="P38" s="17" t="str">
        <f>IF($A38="","",IFERROR(_xludf.AGGREGATE(14,6,Betalingen!$C$3:$C$802/(Betalingen!$B$3:$B$802=$A38),1),""))</f>
        <v/>
      </c>
      <c r="Q38" s="18" t="str">
        <f>IF($E38="","",IF($E38="SRD",1,IF($E38="USD",IFERROR(INDEX(Instellingen!$B$22:$B$221,MATCH($D38,Instellingen!$A$22:$A$221,1)),""),IF($E38="EUR",IFERROR(INDEX(Instellingen!$C$22:$C$221,MATCH($D38,Instellingen!$A$22:$A$221,1)),""),""))))</f>
        <v/>
      </c>
      <c r="R38" s="14" t="str">
        <f t="shared" si="7"/>
        <v/>
      </c>
      <c r="S38" s="14" t="str">
        <f>IF($K38="","",($H38+IF($A38="","",SUMIFS(Extra_kosten!$N$3:$N$402,Extra_kosten!$B$3:$B$402,$A38)))*$Q38)</f>
        <v/>
      </c>
      <c r="T38" s="14" t="str">
        <f>IF($A38="","",SUMIFS(Betalingen!$L$3:$L$802,Betalingen!$B$3:$B$802,$A38))</f>
        <v/>
      </c>
      <c r="U38" s="14" t="str">
        <f>IF($A38="","",SUMIFS(Betalingen!$P$3:$P$802,Betalingen!$B$3:$B$802,$A38))</f>
        <v/>
      </c>
      <c r="V38" s="18" t="str">
        <f>IF($E38="","",IF($E38="SRD",1,IF($E38="USD",IFERROR(INDEX(Instellingen!$B$22:$B$221,MATCH(Instellingen!$B$3,Instellingen!$A$22:$A$221,1)),""),IF($E38="EUR",IFERROR(INDEX(Instellingen!$C$22:$C$221,MATCH(Instellingen!$B$3,Instellingen!$A$22:$A$221,1)),""),""))))</f>
        <v/>
      </c>
      <c r="W38" s="14" t="str">
        <f t="shared" si="6"/>
        <v/>
      </c>
    </row>
    <row r="39" spans="1:23" x14ac:dyDescent="0.3">
      <c r="A39" s="6"/>
      <c r="B39" s="6"/>
      <c r="C39" s="6"/>
      <c r="D39" s="8"/>
      <c r="E39" s="6"/>
      <c r="F39" s="12"/>
      <c r="G39" s="13"/>
      <c r="H39" s="14" t="str">
        <f>IF($F39="","",$F39*IF($G39="",Instellingen!$B$4,$G39))</f>
        <v/>
      </c>
      <c r="I39" s="14" t="str">
        <f t="shared" si="0"/>
        <v/>
      </c>
      <c r="J39" s="14" t="str">
        <f>IF($A39="","",SUMIFS(Extra_kosten!$O$3:$O$402,Extra_kosten!$B$3:$B$402,$A39))</f>
        <v/>
      </c>
      <c r="K39" s="14" t="str">
        <f t="shared" si="1"/>
        <v/>
      </c>
      <c r="L39" s="14" t="str">
        <f>IF($A39="","",SUMIFS(Betalingen!$K$3:$K$802,Betalingen!$B$3:$B$802,$A39))</f>
        <v/>
      </c>
      <c r="M39" s="15" t="str">
        <f t="shared" si="2"/>
        <v/>
      </c>
      <c r="N39" s="16" t="str">
        <f t="shared" si="8"/>
        <v/>
      </c>
      <c r="O39" s="14" t="str">
        <f t="shared" si="4"/>
        <v/>
      </c>
      <c r="P39" s="17" t="str">
        <f>IF($A39="","",IFERROR(_xludf.AGGREGATE(14,6,Betalingen!$C$3:$C$802/(Betalingen!$B$3:$B$802=$A39),1),""))</f>
        <v/>
      </c>
      <c r="Q39" s="18" t="str">
        <f>IF($E39="","",IF($E39="SRD",1,IF($E39="USD",IFERROR(INDEX(Instellingen!$B$22:$B$221,MATCH($D39,Instellingen!$A$22:$A$221,1)),""),IF($E39="EUR",IFERROR(INDEX(Instellingen!$C$22:$C$221,MATCH($D39,Instellingen!$A$22:$A$221,1)),""),""))))</f>
        <v/>
      </c>
      <c r="R39" s="14" t="str">
        <f t="shared" si="7"/>
        <v/>
      </c>
      <c r="S39" s="14" t="str">
        <f>IF($K39="","",($H39+IF($A39="","",SUMIFS(Extra_kosten!$N$3:$N$402,Extra_kosten!$B$3:$B$402,$A39)))*$Q39)</f>
        <v/>
      </c>
      <c r="T39" s="14" t="str">
        <f>IF($A39="","",SUMIFS(Betalingen!$L$3:$L$802,Betalingen!$B$3:$B$802,$A39))</f>
        <v/>
      </c>
      <c r="U39" s="14" t="str">
        <f>IF($A39="","",SUMIFS(Betalingen!$P$3:$P$802,Betalingen!$B$3:$B$802,$A39))</f>
        <v/>
      </c>
      <c r="V39" s="18" t="str">
        <f>IF($E39="","",IF($E39="SRD",1,IF($E39="USD",IFERROR(INDEX(Instellingen!$B$22:$B$221,MATCH(Instellingen!$B$3,Instellingen!$A$22:$A$221,1)),""),IF($E39="EUR",IFERROR(INDEX(Instellingen!$C$22:$C$221,MATCH(Instellingen!$B$3,Instellingen!$A$22:$A$221,1)),""),""))))</f>
        <v/>
      </c>
      <c r="W39" s="14" t="str">
        <f t="shared" si="6"/>
        <v/>
      </c>
    </row>
    <row r="40" spans="1:23" x14ac:dyDescent="0.3">
      <c r="A40" s="6"/>
      <c r="B40" s="6"/>
      <c r="C40" s="6"/>
      <c r="D40" s="8"/>
      <c r="E40" s="6"/>
      <c r="F40" s="12"/>
      <c r="G40" s="13"/>
      <c r="H40" s="14" t="str">
        <f>IF($F40="","",$F40*IF($G40="",Instellingen!$B$4,$G40))</f>
        <v/>
      </c>
      <c r="I40" s="14" t="str">
        <f t="shared" si="0"/>
        <v/>
      </c>
      <c r="J40" s="14" t="str">
        <f>IF($A40="","",SUMIFS(Extra_kosten!$O$3:$O$402,Extra_kosten!$B$3:$B$402,$A40))</f>
        <v/>
      </c>
      <c r="K40" s="14" t="str">
        <f t="shared" si="1"/>
        <v/>
      </c>
      <c r="L40" s="14" t="str">
        <f>IF($A40="","",SUMIFS(Betalingen!$K$3:$K$802,Betalingen!$B$3:$B$802,$A40))</f>
        <v/>
      </c>
      <c r="M40" s="15" t="str">
        <f t="shared" si="2"/>
        <v/>
      </c>
      <c r="N40" s="16" t="str">
        <f t="shared" si="8"/>
        <v/>
      </c>
      <c r="O40" s="14" t="str">
        <f t="shared" si="4"/>
        <v/>
      </c>
      <c r="P40" s="17" t="str">
        <f>IF($A40="","",IFERROR(_xludf.AGGREGATE(14,6,Betalingen!$C$3:$C$802/(Betalingen!$B$3:$B$802=$A40),1),""))</f>
        <v/>
      </c>
      <c r="Q40" s="18" t="str">
        <f>IF($E40="","",IF($E40="SRD",1,IF($E40="USD",IFERROR(INDEX(Instellingen!$B$22:$B$221,MATCH($D40,Instellingen!$A$22:$A$221,1)),""),IF($E40="EUR",IFERROR(INDEX(Instellingen!$C$22:$C$221,MATCH($D40,Instellingen!$A$22:$A$221,1)),""),""))))</f>
        <v/>
      </c>
      <c r="R40" s="14" t="str">
        <f t="shared" si="7"/>
        <v/>
      </c>
      <c r="S40" s="14" t="str">
        <f>IF($K40="","",($H40+IF($A40="","",SUMIFS(Extra_kosten!$N$3:$N$402,Extra_kosten!$B$3:$B$402,$A40)))*$Q40)</f>
        <v/>
      </c>
      <c r="T40" s="14" t="str">
        <f>IF($A40="","",SUMIFS(Betalingen!$L$3:$L$802,Betalingen!$B$3:$B$802,$A40))</f>
        <v/>
      </c>
      <c r="U40" s="14" t="str">
        <f>IF($A40="","",SUMIFS(Betalingen!$P$3:$P$802,Betalingen!$B$3:$B$802,$A40))</f>
        <v/>
      </c>
      <c r="V40" s="18" t="str">
        <f>IF($E40="","",IF($E40="SRD",1,IF($E40="USD",IFERROR(INDEX(Instellingen!$B$22:$B$221,MATCH(Instellingen!$B$3,Instellingen!$A$22:$A$221,1)),""),IF($E40="EUR",IFERROR(INDEX(Instellingen!$C$22:$C$221,MATCH(Instellingen!$B$3,Instellingen!$A$22:$A$221,1)),""),""))))</f>
        <v/>
      </c>
      <c r="W40" s="14" t="str">
        <f t="shared" si="6"/>
        <v/>
      </c>
    </row>
    <row r="41" spans="1:23" x14ac:dyDescent="0.3">
      <c r="A41" s="6"/>
      <c r="B41" s="6"/>
      <c r="C41" s="6"/>
      <c r="D41" s="8"/>
      <c r="E41" s="6"/>
      <c r="F41" s="12"/>
      <c r="G41" s="13"/>
      <c r="H41" s="14" t="str">
        <f>IF($F41="","",$F41*IF($G41="",Instellingen!$B$4,$G41))</f>
        <v/>
      </c>
      <c r="I41" s="14" t="str">
        <f t="shared" si="0"/>
        <v/>
      </c>
      <c r="J41" s="14" t="str">
        <f>IF($A41="","",SUMIFS(Extra_kosten!$O$3:$O$402,Extra_kosten!$B$3:$B$402,$A41))</f>
        <v/>
      </c>
      <c r="K41" s="14" t="str">
        <f t="shared" si="1"/>
        <v/>
      </c>
      <c r="L41" s="14" t="str">
        <f>IF($A41="","",SUMIFS(Betalingen!$K$3:$K$802,Betalingen!$B$3:$B$802,$A41))</f>
        <v/>
      </c>
      <c r="M41" s="15" t="str">
        <f t="shared" si="2"/>
        <v/>
      </c>
      <c r="N41" s="16" t="str">
        <f t="shared" si="8"/>
        <v/>
      </c>
      <c r="O41" s="14" t="str">
        <f t="shared" si="4"/>
        <v/>
      </c>
      <c r="P41" s="17" t="str">
        <f>IF($A41="","",IFERROR(_xludf.AGGREGATE(14,6,Betalingen!$C$3:$C$802/(Betalingen!$B$3:$B$802=$A41),1),""))</f>
        <v/>
      </c>
      <c r="Q41" s="18" t="str">
        <f>IF($E41="","",IF($E41="SRD",1,IF($E41="USD",IFERROR(INDEX(Instellingen!$B$22:$B$221,MATCH($D41,Instellingen!$A$22:$A$221,1)),""),IF($E41="EUR",IFERROR(INDEX(Instellingen!$C$22:$C$221,MATCH($D41,Instellingen!$A$22:$A$221,1)),""),""))))</f>
        <v/>
      </c>
      <c r="R41" s="14" t="str">
        <f t="shared" si="7"/>
        <v/>
      </c>
      <c r="S41" s="14" t="str">
        <f>IF($K41="","",($H41+IF($A41="","",SUMIFS(Extra_kosten!$N$3:$N$402,Extra_kosten!$B$3:$B$402,$A41)))*$Q41)</f>
        <v/>
      </c>
      <c r="T41" s="14" t="str">
        <f>IF($A41="","",SUMIFS(Betalingen!$L$3:$L$802,Betalingen!$B$3:$B$802,$A41))</f>
        <v/>
      </c>
      <c r="U41" s="14" t="str">
        <f>IF($A41="","",SUMIFS(Betalingen!$P$3:$P$802,Betalingen!$B$3:$B$802,$A41))</f>
        <v/>
      </c>
      <c r="V41" s="18" t="str">
        <f>IF($E41="","",IF($E41="SRD",1,IF($E41="USD",IFERROR(INDEX(Instellingen!$B$22:$B$221,MATCH(Instellingen!$B$3,Instellingen!$A$22:$A$221,1)),""),IF($E41="EUR",IFERROR(INDEX(Instellingen!$C$22:$C$221,MATCH(Instellingen!$B$3,Instellingen!$A$22:$A$221,1)),""),""))))</f>
        <v/>
      </c>
      <c r="W41" s="14" t="str">
        <f t="shared" si="6"/>
        <v/>
      </c>
    </row>
    <row r="42" spans="1:23" x14ac:dyDescent="0.3">
      <c r="A42" s="6"/>
      <c r="B42" s="6"/>
      <c r="C42" s="6"/>
      <c r="D42" s="8"/>
      <c r="E42" s="6"/>
      <c r="F42" s="12"/>
      <c r="G42" s="13"/>
      <c r="H42" s="14" t="str">
        <f>IF($F42="","",$F42*IF($G42="",Instellingen!$B$4,$G42))</f>
        <v/>
      </c>
      <c r="I42" s="14" t="str">
        <f t="shared" si="0"/>
        <v/>
      </c>
      <c r="J42" s="14" t="str">
        <f>IF($A42="","",SUMIFS(Extra_kosten!$O$3:$O$402,Extra_kosten!$B$3:$B$402,$A42))</f>
        <v/>
      </c>
      <c r="K42" s="14" t="str">
        <f t="shared" si="1"/>
        <v/>
      </c>
      <c r="L42" s="14" t="str">
        <f>IF($A42="","",SUMIFS(Betalingen!$K$3:$K$802,Betalingen!$B$3:$B$802,$A42))</f>
        <v/>
      </c>
      <c r="M42" s="15" t="str">
        <f t="shared" si="2"/>
        <v/>
      </c>
      <c r="N42" s="16" t="str">
        <f t="shared" si="8"/>
        <v/>
      </c>
      <c r="O42" s="14" t="str">
        <f t="shared" si="4"/>
        <v/>
      </c>
      <c r="P42" s="17" t="str">
        <f>IF($A42="","",IFERROR(_xludf.AGGREGATE(14,6,Betalingen!$C$3:$C$802/(Betalingen!$B$3:$B$802=$A42),1),""))</f>
        <v/>
      </c>
      <c r="Q42" s="18" t="str">
        <f>IF($E42="","",IF($E42="SRD",1,IF($E42="USD",IFERROR(INDEX(Instellingen!$B$22:$B$221,MATCH($D42,Instellingen!$A$22:$A$221,1)),""),IF($E42="EUR",IFERROR(INDEX(Instellingen!$C$22:$C$221,MATCH($D42,Instellingen!$A$22:$A$221,1)),""),""))))</f>
        <v/>
      </c>
      <c r="R42" s="14" t="str">
        <f t="shared" si="7"/>
        <v/>
      </c>
      <c r="S42" s="14" t="str">
        <f>IF($K42="","",($H42+IF($A42="","",SUMIFS(Extra_kosten!$N$3:$N$402,Extra_kosten!$B$3:$B$402,$A42)))*$Q42)</f>
        <v/>
      </c>
      <c r="T42" s="14" t="str">
        <f>IF($A42="","",SUMIFS(Betalingen!$L$3:$L$802,Betalingen!$B$3:$B$802,$A42))</f>
        <v/>
      </c>
      <c r="U42" s="14" t="str">
        <f>IF($A42="","",SUMIFS(Betalingen!$P$3:$P$802,Betalingen!$B$3:$B$802,$A42))</f>
        <v/>
      </c>
      <c r="V42" s="18" t="str">
        <f>IF($E42="","",IF($E42="SRD",1,IF($E42="USD",IFERROR(INDEX(Instellingen!$B$22:$B$221,MATCH(Instellingen!$B$3,Instellingen!$A$22:$A$221,1)),""),IF($E42="EUR",IFERROR(INDEX(Instellingen!$C$22:$C$221,MATCH(Instellingen!$B$3,Instellingen!$A$22:$A$221,1)),""),""))))</f>
        <v/>
      </c>
      <c r="W42" s="14" t="str">
        <f t="shared" si="6"/>
        <v/>
      </c>
    </row>
    <row r="43" spans="1:23" x14ac:dyDescent="0.3">
      <c r="A43" s="6"/>
      <c r="B43" s="6"/>
      <c r="C43" s="6"/>
      <c r="D43" s="8"/>
      <c r="E43" s="6"/>
      <c r="F43" s="12"/>
      <c r="G43" s="13"/>
      <c r="H43" s="14" t="str">
        <f>IF($F43="","",$F43*IF($G43="",Instellingen!$B$4,$G43))</f>
        <v/>
      </c>
      <c r="I43" s="14" t="str">
        <f t="shared" si="0"/>
        <v/>
      </c>
      <c r="J43" s="14" t="str">
        <f>IF($A43="","",SUMIFS(Extra_kosten!$O$3:$O$402,Extra_kosten!$B$3:$B$402,$A43))</f>
        <v/>
      </c>
      <c r="K43" s="14" t="str">
        <f t="shared" si="1"/>
        <v/>
      </c>
      <c r="L43" s="14" t="str">
        <f>IF($A43="","",SUMIFS(Betalingen!$K$3:$K$802,Betalingen!$B$3:$B$802,$A43))</f>
        <v/>
      </c>
      <c r="M43" s="15" t="str">
        <f t="shared" si="2"/>
        <v/>
      </c>
      <c r="N43" s="16" t="str">
        <f t="shared" si="8"/>
        <v/>
      </c>
      <c r="O43" s="14" t="str">
        <f t="shared" si="4"/>
        <v/>
      </c>
      <c r="P43" s="17" t="str">
        <f>IF($A43="","",IFERROR(_xludf.AGGREGATE(14,6,Betalingen!$C$3:$C$802/(Betalingen!$B$3:$B$802=$A43),1),""))</f>
        <v/>
      </c>
      <c r="Q43" s="18" t="str">
        <f>IF($E43="","",IF($E43="SRD",1,IF($E43="USD",IFERROR(INDEX(Instellingen!$B$22:$B$221,MATCH($D43,Instellingen!$A$22:$A$221,1)),""),IF($E43="EUR",IFERROR(INDEX(Instellingen!$C$22:$C$221,MATCH($D43,Instellingen!$A$22:$A$221,1)),""),""))))</f>
        <v/>
      </c>
      <c r="R43" s="14" t="str">
        <f t="shared" si="7"/>
        <v/>
      </c>
      <c r="S43" s="14" t="str">
        <f>IF($K43="","",($H43+IF($A43="","",SUMIFS(Extra_kosten!$N$3:$N$402,Extra_kosten!$B$3:$B$402,$A43)))*$Q43)</f>
        <v/>
      </c>
      <c r="T43" s="14" t="str">
        <f>IF($A43="","",SUMIFS(Betalingen!$L$3:$L$802,Betalingen!$B$3:$B$802,$A43))</f>
        <v/>
      </c>
      <c r="U43" s="14" t="str">
        <f>IF($A43="","",SUMIFS(Betalingen!$P$3:$P$802,Betalingen!$B$3:$B$802,$A43))</f>
        <v/>
      </c>
      <c r="V43" s="18" t="str">
        <f>IF($E43="","",IF($E43="SRD",1,IF($E43="USD",IFERROR(INDEX(Instellingen!$B$22:$B$221,MATCH(Instellingen!$B$3,Instellingen!$A$22:$A$221,1)),""),IF($E43="EUR",IFERROR(INDEX(Instellingen!$C$22:$C$221,MATCH(Instellingen!$B$3,Instellingen!$A$22:$A$221,1)),""),""))))</f>
        <v/>
      </c>
      <c r="W43" s="14" t="str">
        <f t="shared" si="6"/>
        <v/>
      </c>
    </row>
    <row r="44" spans="1:23" x14ac:dyDescent="0.3">
      <c r="A44" s="6"/>
      <c r="B44" s="6"/>
      <c r="C44" s="6"/>
      <c r="D44" s="8"/>
      <c r="E44" s="6"/>
      <c r="F44" s="12"/>
      <c r="G44" s="13"/>
      <c r="H44" s="14" t="str">
        <f>IF($F44="","",$F44*IF($G44="",Instellingen!$B$4,$G44))</f>
        <v/>
      </c>
      <c r="I44" s="14" t="str">
        <f t="shared" si="0"/>
        <v/>
      </c>
      <c r="J44" s="14" t="str">
        <f>IF($A44="","",SUMIFS(Extra_kosten!$O$3:$O$402,Extra_kosten!$B$3:$B$402,$A44))</f>
        <v/>
      </c>
      <c r="K44" s="14" t="str">
        <f t="shared" si="1"/>
        <v/>
      </c>
      <c r="L44" s="14" t="str">
        <f>IF($A44="","",SUMIFS(Betalingen!$K$3:$K$802,Betalingen!$B$3:$B$802,$A44))</f>
        <v/>
      </c>
      <c r="M44" s="15" t="str">
        <f t="shared" si="2"/>
        <v/>
      </c>
      <c r="N44" s="16" t="str">
        <f t="shared" si="8"/>
        <v/>
      </c>
      <c r="O44" s="14" t="str">
        <f t="shared" si="4"/>
        <v/>
      </c>
      <c r="P44" s="17" t="str">
        <f>IF($A44="","",IFERROR(_xludf.AGGREGATE(14,6,Betalingen!$C$3:$C$802/(Betalingen!$B$3:$B$802=$A44),1),""))</f>
        <v/>
      </c>
      <c r="Q44" s="18" t="str">
        <f>IF($E44="","",IF($E44="SRD",1,IF($E44="USD",IFERROR(INDEX(Instellingen!$B$22:$B$221,MATCH($D44,Instellingen!$A$22:$A$221,1)),""),IF($E44="EUR",IFERROR(INDEX(Instellingen!$C$22:$C$221,MATCH($D44,Instellingen!$A$22:$A$221,1)),""),""))))</f>
        <v/>
      </c>
      <c r="R44" s="14" t="str">
        <f t="shared" si="7"/>
        <v/>
      </c>
      <c r="S44" s="14" t="str">
        <f>IF($K44="","",($H44+IF($A44="","",SUMIFS(Extra_kosten!$N$3:$N$402,Extra_kosten!$B$3:$B$402,$A44)))*$Q44)</f>
        <v/>
      </c>
      <c r="T44" s="14" t="str">
        <f>IF($A44="","",SUMIFS(Betalingen!$L$3:$L$802,Betalingen!$B$3:$B$802,$A44))</f>
        <v/>
      </c>
      <c r="U44" s="14" t="str">
        <f>IF($A44="","",SUMIFS(Betalingen!$P$3:$P$802,Betalingen!$B$3:$B$802,$A44))</f>
        <v/>
      </c>
      <c r="V44" s="18" t="str">
        <f>IF($E44="","",IF($E44="SRD",1,IF($E44="USD",IFERROR(INDEX(Instellingen!$B$22:$B$221,MATCH(Instellingen!$B$3,Instellingen!$A$22:$A$221,1)),""),IF($E44="EUR",IFERROR(INDEX(Instellingen!$C$22:$C$221,MATCH(Instellingen!$B$3,Instellingen!$A$22:$A$221,1)),""),""))))</f>
        <v/>
      </c>
      <c r="W44" s="14" t="str">
        <f t="shared" si="6"/>
        <v/>
      </c>
    </row>
    <row r="45" spans="1:23" x14ac:dyDescent="0.3">
      <c r="A45" s="6"/>
      <c r="B45" s="6"/>
      <c r="C45" s="6"/>
      <c r="D45" s="8"/>
      <c r="E45" s="6"/>
      <c r="F45" s="12"/>
      <c r="G45" s="13"/>
      <c r="H45" s="14" t="str">
        <f>IF($F45="","",$F45*IF($G45="",Instellingen!$B$4,$G45))</f>
        <v/>
      </c>
      <c r="I45" s="14" t="str">
        <f t="shared" si="0"/>
        <v/>
      </c>
      <c r="J45" s="14" t="str">
        <f>IF($A45="","",SUMIFS(Extra_kosten!$O$3:$O$402,Extra_kosten!$B$3:$B$402,$A45))</f>
        <v/>
      </c>
      <c r="K45" s="14" t="str">
        <f t="shared" si="1"/>
        <v/>
      </c>
      <c r="L45" s="14" t="str">
        <f>IF($A45="","",SUMIFS(Betalingen!$K$3:$K$802,Betalingen!$B$3:$B$802,$A45))</f>
        <v/>
      </c>
      <c r="M45" s="15" t="str">
        <f t="shared" si="2"/>
        <v/>
      </c>
      <c r="N45" s="16" t="str">
        <f t="shared" si="8"/>
        <v/>
      </c>
      <c r="O45" s="14" t="str">
        <f t="shared" si="4"/>
        <v/>
      </c>
      <c r="P45" s="17" t="str">
        <f>IF($A45="","",IFERROR(_xludf.AGGREGATE(14,6,Betalingen!$C$3:$C$802/(Betalingen!$B$3:$B$802=$A45),1),""))</f>
        <v/>
      </c>
      <c r="Q45" s="18" t="str">
        <f>IF($E45="","",IF($E45="SRD",1,IF($E45="USD",IFERROR(INDEX(Instellingen!$B$22:$B$221,MATCH($D45,Instellingen!$A$22:$A$221,1)),""),IF($E45="EUR",IFERROR(INDEX(Instellingen!$C$22:$C$221,MATCH($D45,Instellingen!$A$22:$A$221,1)),""),""))))</f>
        <v/>
      </c>
      <c r="R45" s="14" t="str">
        <f t="shared" si="7"/>
        <v/>
      </c>
      <c r="S45" s="14" t="str">
        <f>IF($K45="","",($H45+IF($A45="","",SUMIFS(Extra_kosten!$N$3:$N$402,Extra_kosten!$B$3:$B$402,$A45)))*$Q45)</f>
        <v/>
      </c>
      <c r="T45" s="14" t="str">
        <f>IF($A45="","",SUMIFS(Betalingen!$L$3:$L$802,Betalingen!$B$3:$B$802,$A45))</f>
        <v/>
      </c>
      <c r="U45" s="14" t="str">
        <f>IF($A45="","",SUMIFS(Betalingen!$P$3:$P$802,Betalingen!$B$3:$B$802,$A45))</f>
        <v/>
      </c>
      <c r="V45" s="18" t="str">
        <f>IF($E45="","",IF($E45="SRD",1,IF($E45="USD",IFERROR(INDEX(Instellingen!$B$22:$B$221,MATCH(Instellingen!$B$3,Instellingen!$A$22:$A$221,1)),""),IF($E45="EUR",IFERROR(INDEX(Instellingen!$C$22:$C$221,MATCH(Instellingen!$B$3,Instellingen!$A$22:$A$221,1)),""),""))))</f>
        <v/>
      </c>
      <c r="W45" s="14" t="str">
        <f t="shared" si="6"/>
        <v/>
      </c>
    </row>
    <row r="46" spans="1:23" x14ac:dyDescent="0.3">
      <c r="A46" s="6"/>
      <c r="B46" s="6"/>
      <c r="C46" s="6"/>
      <c r="D46" s="8"/>
      <c r="E46" s="6"/>
      <c r="F46" s="12"/>
      <c r="G46" s="13"/>
      <c r="H46" s="14" t="str">
        <f>IF($F46="","",$F46*IF($G46="",Instellingen!$B$4,$G46))</f>
        <v/>
      </c>
      <c r="I46" s="14" t="str">
        <f t="shared" si="0"/>
        <v/>
      </c>
      <c r="J46" s="14" t="str">
        <f>IF($A46="","",SUMIFS(Extra_kosten!$O$3:$O$402,Extra_kosten!$B$3:$B$402,$A46))</f>
        <v/>
      </c>
      <c r="K46" s="14" t="str">
        <f t="shared" si="1"/>
        <v/>
      </c>
      <c r="L46" s="14" t="str">
        <f>IF($A46="","",SUMIFS(Betalingen!$K$3:$K$802,Betalingen!$B$3:$B$802,$A46))</f>
        <v/>
      </c>
      <c r="M46" s="15" t="str">
        <f t="shared" si="2"/>
        <v/>
      </c>
      <c r="N46" s="16" t="str">
        <f t="shared" si="8"/>
        <v/>
      </c>
      <c r="O46" s="14" t="str">
        <f t="shared" si="4"/>
        <v/>
      </c>
      <c r="P46" s="17" t="str">
        <f>IF($A46="","",IFERROR(_xludf.AGGREGATE(14,6,Betalingen!$C$3:$C$802/(Betalingen!$B$3:$B$802=$A46),1),""))</f>
        <v/>
      </c>
      <c r="Q46" s="18" t="str">
        <f>IF($E46="","",IF($E46="SRD",1,IF($E46="USD",IFERROR(INDEX(Instellingen!$B$22:$B$221,MATCH($D46,Instellingen!$A$22:$A$221,1)),""),IF($E46="EUR",IFERROR(INDEX(Instellingen!$C$22:$C$221,MATCH($D46,Instellingen!$A$22:$A$221,1)),""),""))))</f>
        <v/>
      </c>
      <c r="R46" s="14" t="str">
        <f t="shared" si="7"/>
        <v/>
      </c>
      <c r="S46" s="14" t="str">
        <f>IF($K46="","",($H46+IF($A46="","",SUMIFS(Extra_kosten!$N$3:$N$402,Extra_kosten!$B$3:$B$402,$A46)))*$Q46)</f>
        <v/>
      </c>
      <c r="T46" s="14" t="str">
        <f>IF($A46="","",SUMIFS(Betalingen!$L$3:$L$802,Betalingen!$B$3:$B$802,$A46))</f>
        <v/>
      </c>
      <c r="U46" s="14" t="str">
        <f>IF($A46="","",SUMIFS(Betalingen!$P$3:$P$802,Betalingen!$B$3:$B$802,$A46))</f>
        <v/>
      </c>
      <c r="V46" s="18" t="str">
        <f>IF($E46="","",IF($E46="SRD",1,IF($E46="USD",IFERROR(INDEX(Instellingen!$B$22:$B$221,MATCH(Instellingen!$B$3,Instellingen!$A$22:$A$221,1)),""),IF($E46="EUR",IFERROR(INDEX(Instellingen!$C$22:$C$221,MATCH(Instellingen!$B$3,Instellingen!$A$22:$A$221,1)),""),""))))</f>
        <v/>
      </c>
      <c r="W46" s="14" t="str">
        <f t="shared" si="6"/>
        <v/>
      </c>
    </row>
    <row r="47" spans="1:23" x14ac:dyDescent="0.3">
      <c r="A47" s="6"/>
      <c r="B47" s="6"/>
      <c r="C47" s="6"/>
      <c r="D47" s="8"/>
      <c r="E47" s="6"/>
      <c r="F47" s="12"/>
      <c r="G47" s="13"/>
      <c r="H47" s="14" t="str">
        <f>IF($F47="","",$F47*IF($G47="",Instellingen!$B$4,$G47))</f>
        <v/>
      </c>
      <c r="I47" s="14" t="str">
        <f t="shared" si="0"/>
        <v/>
      </c>
      <c r="J47" s="14" t="str">
        <f>IF($A47="","",SUMIFS(Extra_kosten!$O$3:$O$402,Extra_kosten!$B$3:$B$402,$A47))</f>
        <v/>
      </c>
      <c r="K47" s="14" t="str">
        <f t="shared" si="1"/>
        <v/>
      </c>
      <c r="L47" s="14" t="str">
        <f>IF($A47="","",SUMIFS(Betalingen!$K$3:$K$802,Betalingen!$B$3:$B$802,$A47))</f>
        <v/>
      </c>
      <c r="M47" s="15" t="str">
        <f t="shared" si="2"/>
        <v/>
      </c>
      <c r="N47" s="16" t="str">
        <f t="shared" si="8"/>
        <v/>
      </c>
      <c r="O47" s="14" t="str">
        <f t="shared" si="4"/>
        <v/>
      </c>
      <c r="P47" s="17" t="str">
        <f>IF($A47="","",IFERROR(_xludf.AGGREGATE(14,6,Betalingen!$C$3:$C$802/(Betalingen!$B$3:$B$802=$A47),1),""))</f>
        <v/>
      </c>
      <c r="Q47" s="18" t="str">
        <f>IF($E47="","",IF($E47="SRD",1,IF($E47="USD",IFERROR(INDEX(Instellingen!$B$22:$B$221,MATCH($D47,Instellingen!$A$22:$A$221,1)),""),IF($E47="EUR",IFERROR(INDEX(Instellingen!$C$22:$C$221,MATCH($D47,Instellingen!$A$22:$A$221,1)),""),""))))</f>
        <v/>
      </c>
      <c r="R47" s="14" t="str">
        <f t="shared" si="7"/>
        <v/>
      </c>
      <c r="S47" s="14" t="str">
        <f>IF($K47="","",($H47+IF($A47="","",SUMIFS(Extra_kosten!$N$3:$N$402,Extra_kosten!$B$3:$B$402,$A47)))*$Q47)</f>
        <v/>
      </c>
      <c r="T47" s="14" t="str">
        <f>IF($A47="","",SUMIFS(Betalingen!$L$3:$L$802,Betalingen!$B$3:$B$802,$A47))</f>
        <v/>
      </c>
      <c r="U47" s="14" t="str">
        <f>IF($A47="","",SUMIFS(Betalingen!$P$3:$P$802,Betalingen!$B$3:$B$802,$A47))</f>
        <v/>
      </c>
      <c r="V47" s="18" t="str">
        <f>IF($E47="","",IF($E47="SRD",1,IF($E47="USD",IFERROR(INDEX(Instellingen!$B$22:$B$221,MATCH(Instellingen!$B$3,Instellingen!$A$22:$A$221,1)),""),IF($E47="EUR",IFERROR(INDEX(Instellingen!$C$22:$C$221,MATCH(Instellingen!$B$3,Instellingen!$A$22:$A$221,1)),""),""))))</f>
        <v/>
      </c>
      <c r="W47" s="14" t="str">
        <f t="shared" si="6"/>
        <v/>
      </c>
    </row>
    <row r="48" spans="1:23" x14ac:dyDescent="0.3">
      <c r="A48" s="6"/>
      <c r="B48" s="6"/>
      <c r="C48" s="6"/>
      <c r="D48" s="8"/>
      <c r="E48" s="6"/>
      <c r="F48" s="12"/>
      <c r="G48" s="13"/>
      <c r="H48" s="14" t="str">
        <f>IF($F48="","",$F48*IF($G48="",Instellingen!$B$4,$G48))</f>
        <v/>
      </c>
      <c r="I48" s="14" t="str">
        <f t="shared" si="0"/>
        <v/>
      </c>
      <c r="J48" s="14" t="str">
        <f>IF($A48="","",SUMIFS(Extra_kosten!$O$3:$O$402,Extra_kosten!$B$3:$B$402,$A48))</f>
        <v/>
      </c>
      <c r="K48" s="14" t="str">
        <f t="shared" si="1"/>
        <v/>
      </c>
      <c r="L48" s="14" t="str">
        <f>IF($A48="","",SUMIFS(Betalingen!$K$3:$K$802,Betalingen!$B$3:$B$802,$A48))</f>
        <v/>
      </c>
      <c r="M48" s="15" t="str">
        <f t="shared" si="2"/>
        <v/>
      </c>
      <c r="N48" s="16" t="str">
        <f t="shared" si="8"/>
        <v/>
      </c>
      <c r="O48" s="14" t="str">
        <f t="shared" si="4"/>
        <v/>
      </c>
      <c r="P48" s="17" t="str">
        <f>IF($A48="","",IFERROR(_xludf.AGGREGATE(14,6,Betalingen!$C$3:$C$802/(Betalingen!$B$3:$B$802=$A48),1),""))</f>
        <v/>
      </c>
      <c r="Q48" s="18" t="str">
        <f>IF($E48="","",IF($E48="SRD",1,IF($E48="USD",IFERROR(INDEX(Instellingen!$B$22:$B$221,MATCH($D48,Instellingen!$A$22:$A$221,1)),""),IF($E48="EUR",IFERROR(INDEX(Instellingen!$C$22:$C$221,MATCH($D48,Instellingen!$A$22:$A$221,1)),""),""))))</f>
        <v/>
      </c>
      <c r="R48" s="14" t="str">
        <f t="shared" si="7"/>
        <v/>
      </c>
      <c r="S48" s="14" t="str">
        <f>IF($K48="","",($H48+IF($A48="","",SUMIFS(Extra_kosten!$N$3:$N$402,Extra_kosten!$B$3:$B$402,$A48)))*$Q48)</f>
        <v/>
      </c>
      <c r="T48" s="14" t="str">
        <f>IF($A48="","",SUMIFS(Betalingen!$L$3:$L$802,Betalingen!$B$3:$B$802,$A48))</f>
        <v/>
      </c>
      <c r="U48" s="14" t="str">
        <f>IF($A48="","",SUMIFS(Betalingen!$P$3:$P$802,Betalingen!$B$3:$B$802,$A48))</f>
        <v/>
      </c>
      <c r="V48" s="18" t="str">
        <f>IF($E48="","",IF($E48="SRD",1,IF($E48="USD",IFERROR(INDEX(Instellingen!$B$22:$B$221,MATCH(Instellingen!$B$3,Instellingen!$A$22:$A$221,1)),""),IF($E48="EUR",IFERROR(INDEX(Instellingen!$C$22:$C$221,MATCH(Instellingen!$B$3,Instellingen!$A$22:$A$221,1)),""),""))))</f>
        <v/>
      </c>
      <c r="W48" s="14" t="str">
        <f t="shared" si="6"/>
        <v/>
      </c>
    </row>
    <row r="49" spans="1:23" x14ac:dyDescent="0.3">
      <c r="A49" s="6"/>
      <c r="B49" s="6"/>
      <c r="C49" s="6"/>
      <c r="D49" s="8"/>
      <c r="E49" s="6"/>
      <c r="F49" s="12"/>
      <c r="G49" s="13"/>
      <c r="H49" s="14" t="str">
        <f>IF($F49="","",$F49*IF($G49="",Instellingen!$B$4,$G49))</f>
        <v/>
      </c>
      <c r="I49" s="14" t="str">
        <f t="shared" si="0"/>
        <v/>
      </c>
      <c r="J49" s="14" t="str">
        <f>IF($A49="","",SUMIFS(Extra_kosten!$O$3:$O$402,Extra_kosten!$B$3:$B$402,$A49))</f>
        <v/>
      </c>
      <c r="K49" s="14" t="str">
        <f t="shared" si="1"/>
        <v/>
      </c>
      <c r="L49" s="14" t="str">
        <f>IF($A49="","",SUMIFS(Betalingen!$K$3:$K$802,Betalingen!$B$3:$B$802,$A49))</f>
        <v/>
      </c>
      <c r="M49" s="15" t="str">
        <f t="shared" si="2"/>
        <v/>
      </c>
      <c r="N49" s="16" t="str">
        <f t="shared" si="8"/>
        <v/>
      </c>
      <c r="O49" s="14" t="str">
        <f t="shared" si="4"/>
        <v/>
      </c>
      <c r="P49" s="17" t="str">
        <f>IF($A49="","",IFERROR(_xludf.AGGREGATE(14,6,Betalingen!$C$3:$C$802/(Betalingen!$B$3:$B$802=$A49),1),""))</f>
        <v/>
      </c>
      <c r="Q49" s="18" t="str">
        <f>IF($E49="","",IF($E49="SRD",1,IF($E49="USD",IFERROR(INDEX(Instellingen!$B$22:$B$221,MATCH($D49,Instellingen!$A$22:$A$221,1)),""),IF($E49="EUR",IFERROR(INDEX(Instellingen!$C$22:$C$221,MATCH($D49,Instellingen!$A$22:$A$221,1)),""),""))))</f>
        <v/>
      </c>
      <c r="R49" s="14" t="str">
        <f t="shared" si="7"/>
        <v/>
      </c>
      <c r="S49" s="14" t="str">
        <f>IF($K49="","",($H49+IF($A49="","",SUMIFS(Extra_kosten!$N$3:$N$402,Extra_kosten!$B$3:$B$402,$A49)))*$Q49)</f>
        <v/>
      </c>
      <c r="T49" s="14" t="str">
        <f>IF($A49="","",SUMIFS(Betalingen!$L$3:$L$802,Betalingen!$B$3:$B$802,$A49))</f>
        <v/>
      </c>
      <c r="U49" s="14" t="str">
        <f>IF($A49="","",SUMIFS(Betalingen!$P$3:$P$802,Betalingen!$B$3:$B$802,$A49))</f>
        <v/>
      </c>
      <c r="V49" s="18" t="str">
        <f>IF($E49="","",IF($E49="SRD",1,IF($E49="USD",IFERROR(INDEX(Instellingen!$B$22:$B$221,MATCH(Instellingen!$B$3,Instellingen!$A$22:$A$221,1)),""),IF($E49="EUR",IFERROR(INDEX(Instellingen!$C$22:$C$221,MATCH(Instellingen!$B$3,Instellingen!$A$22:$A$221,1)),""),""))))</f>
        <v/>
      </c>
      <c r="W49" s="14" t="str">
        <f t="shared" si="6"/>
        <v/>
      </c>
    </row>
    <row r="50" spans="1:23" x14ac:dyDescent="0.3">
      <c r="A50" s="6"/>
      <c r="B50" s="6"/>
      <c r="C50" s="6"/>
      <c r="D50" s="8"/>
      <c r="E50" s="6"/>
      <c r="F50" s="12"/>
      <c r="G50" s="13"/>
      <c r="H50" s="14" t="str">
        <f>IF($F50="","",$F50*IF($G50="",Instellingen!$B$4,$G50))</f>
        <v/>
      </c>
      <c r="I50" s="14" t="str">
        <f t="shared" si="0"/>
        <v/>
      </c>
      <c r="J50" s="14" t="str">
        <f>IF($A50="","",SUMIFS(Extra_kosten!$O$3:$O$402,Extra_kosten!$B$3:$B$402,$A50))</f>
        <v/>
      </c>
      <c r="K50" s="14" t="str">
        <f t="shared" si="1"/>
        <v/>
      </c>
      <c r="L50" s="14" t="str">
        <f>IF($A50="","",SUMIFS(Betalingen!$K$3:$K$802,Betalingen!$B$3:$B$802,$A50))</f>
        <v/>
      </c>
      <c r="M50" s="15" t="str">
        <f t="shared" si="2"/>
        <v/>
      </c>
      <c r="N50" s="16" t="str">
        <f t="shared" si="8"/>
        <v/>
      </c>
      <c r="O50" s="14" t="str">
        <f t="shared" si="4"/>
        <v/>
      </c>
      <c r="P50" s="17" t="str">
        <f>IF($A50="","",IFERROR(_xludf.AGGREGATE(14,6,Betalingen!$C$3:$C$802/(Betalingen!$B$3:$B$802=$A50),1),""))</f>
        <v/>
      </c>
      <c r="Q50" s="18" t="str">
        <f>IF($E50="","",IF($E50="SRD",1,IF($E50="USD",IFERROR(INDEX(Instellingen!$B$22:$B$221,MATCH($D50,Instellingen!$A$22:$A$221,1)),""),IF($E50="EUR",IFERROR(INDEX(Instellingen!$C$22:$C$221,MATCH($D50,Instellingen!$A$22:$A$221,1)),""),""))))</f>
        <v/>
      </c>
      <c r="R50" s="14" t="str">
        <f t="shared" si="7"/>
        <v/>
      </c>
      <c r="S50" s="14" t="str">
        <f>IF($K50="","",($H50+IF($A50="","",SUMIFS(Extra_kosten!$N$3:$N$402,Extra_kosten!$B$3:$B$402,$A50)))*$Q50)</f>
        <v/>
      </c>
      <c r="T50" s="14" t="str">
        <f>IF($A50="","",SUMIFS(Betalingen!$L$3:$L$802,Betalingen!$B$3:$B$802,$A50))</f>
        <v/>
      </c>
      <c r="U50" s="14" t="str">
        <f>IF($A50="","",SUMIFS(Betalingen!$P$3:$P$802,Betalingen!$B$3:$B$802,$A50))</f>
        <v/>
      </c>
      <c r="V50" s="18" t="str">
        <f>IF($E50="","",IF($E50="SRD",1,IF($E50="USD",IFERROR(INDEX(Instellingen!$B$22:$B$221,MATCH(Instellingen!$B$3,Instellingen!$A$22:$A$221,1)),""),IF($E50="EUR",IFERROR(INDEX(Instellingen!$C$22:$C$221,MATCH(Instellingen!$B$3,Instellingen!$A$22:$A$221,1)),""),""))))</f>
        <v/>
      </c>
      <c r="W50" s="14" t="str">
        <f t="shared" si="6"/>
        <v/>
      </c>
    </row>
    <row r="51" spans="1:23" x14ac:dyDescent="0.3">
      <c r="A51" s="6"/>
      <c r="B51" s="6"/>
      <c r="C51" s="6"/>
      <c r="D51" s="8"/>
      <c r="E51" s="6"/>
      <c r="F51" s="12"/>
      <c r="G51" s="13"/>
      <c r="H51" s="14" t="str">
        <f>IF($F51="","",$F51*IF($G51="",Instellingen!$B$4,$G51))</f>
        <v/>
      </c>
      <c r="I51" s="14" t="str">
        <f t="shared" si="0"/>
        <v/>
      </c>
      <c r="J51" s="14" t="str">
        <f>IF($A51="","",SUMIFS(Extra_kosten!$O$3:$O$402,Extra_kosten!$B$3:$B$402,$A51))</f>
        <v/>
      </c>
      <c r="K51" s="14" t="str">
        <f t="shared" si="1"/>
        <v/>
      </c>
      <c r="L51" s="14" t="str">
        <f>IF($A51="","",SUMIFS(Betalingen!$K$3:$K$802,Betalingen!$B$3:$B$802,$A51))</f>
        <v/>
      </c>
      <c r="M51" s="15" t="str">
        <f t="shared" si="2"/>
        <v/>
      </c>
      <c r="N51" s="16" t="str">
        <f t="shared" si="8"/>
        <v/>
      </c>
      <c r="O51" s="14" t="str">
        <f t="shared" si="4"/>
        <v/>
      </c>
      <c r="P51" s="17" t="str">
        <f>IF($A51="","",IFERROR(_xludf.AGGREGATE(14,6,Betalingen!$C$3:$C$802/(Betalingen!$B$3:$B$802=$A51),1),""))</f>
        <v/>
      </c>
      <c r="Q51" s="18" t="str">
        <f>IF($E51="","",IF($E51="SRD",1,IF($E51="USD",IFERROR(INDEX(Instellingen!$B$22:$B$221,MATCH($D51,Instellingen!$A$22:$A$221,1)),""),IF($E51="EUR",IFERROR(INDEX(Instellingen!$C$22:$C$221,MATCH($D51,Instellingen!$A$22:$A$221,1)),""),""))))</f>
        <v/>
      </c>
      <c r="R51" s="14" t="str">
        <f t="shared" si="7"/>
        <v/>
      </c>
      <c r="S51" s="14" t="str">
        <f>IF($K51="","",($H51+IF($A51="","",SUMIFS(Extra_kosten!$N$3:$N$402,Extra_kosten!$B$3:$B$402,$A51)))*$Q51)</f>
        <v/>
      </c>
      <c r="T51" s="14" t="str">
        <f>IF($A51="","",SUMIFS(Betalingen!$L$3:$L$802,Betalingen!$B$3:$B$802,$A51))</f>
        <v/>
      </c>
      <c r="U51" s="14" t="str">
        <f>IF($A51="","",SUMIFS(Betalingen!$P$3:$P$802,Betalingen!$B$3:$B$802,$A51))</f>
        <v/>
      </c>
      <c r="V51" s="18" t="str">
        <f>IF($E51="","",IF($E51="SRD",1,IF($E51="USD",IFERROR(INDEX(Instellingen!$B$22:$B$221,MATCH(Instellingen!$B$3,Instellingen!$A$22:$A$221,1)),""),IF($E51="EUR",IFERROR(INDEX(Instellingen!$C$22:$C$221,MATCH(Instellingen!$B$3,Instellingen!$A$22:$A$221,1)),""),""))))</f>
        <v/>
      </c>
      <c r="W51" s="14" t="str">
        <f t="shared" si="6"/>
        <v/>
      </c>
    </row>
    <row r="52" spans="1:23" x14ac:dyDescent="0.3">
      <c r="A52" s="6"/>
      <c r="B52" s="6"/>
      <c r="C52" s="6"/>
      <c r="D52" s="8"/>
      <c r="E52" s="6"/>
      <c r="F52" s="12"/>
      <c r="G52" s="13"/>
      <c r="H52" s="14" t="str">
        <f>IF($F52="","",$F52*IF($G52="",Instellingen!$B$4,$G52))</f>
        <v/>
      </c>
      <c r="I52" s="14" t="str">
        <f t="shared" si="0"/>
        <v/>
      </c>
      <c r="J52" s="14" t="str">
        <f>IF($A52="","",SUMIFS(Extra_kosten!$O$3:$O$402,Extra_kosten!$B$3:$B$402,$A52))</f>
        <v/>
      </c>
      <c r="K52" s="14" t="str">
        <f t="shared" si="1"/>
        <v/>
      </c>
      <c r="L52" s="14" t="str">
        <f>IF($A52="","",SUMIFS(Betalingen!$K$3:$K$802,Betalingen!$B$3:$B$802,$A52))</f>
        <v/>
      </c>
      <c r="M52" s="15" t="str">
        <f t="shared" si="2"/>
        <v/>
      </c>
      <c r="N52" s="16" t="str">
        <f t="shared" si="8"/>
        <v/>
      </c>
      <c r="O52" s="14" t="str">
        <f t="shared" si="4"/>
        <v/>
      </c>
      <c r="P52" s="17" t="str">
        <f>IF($A52="","",IFERROR(_xludf.AGGREGATE(14,6,Betalingen!$C$3:$C$802/(Betalingen!$B$3:$B$802=$A52),1),""))</f>
        <v/>
      </c>
      <c r="Q52" s="18" t="str">
        <f>IF($E52="","",IF($E52="SRD",1,IF($E52="USD",IFERROR(INDEX(Instellingen!$B$22:$B$221,MATCH($D52,Instellingen!$A$22:$A$221,1)),""),IF($E52="EUR",IFERROR(INDEX(Instellingen!$C$22:$C$221,MATCH($D52,Instellingen!$A$22:$A$221,1)),""),""))))</f>
        <v/>
      </c>
      <c r="R52" s="14" t="str">
        <f t="shared" si="7"/>
        <v/>
      </c>
      <c r="S52" s="14" t="str">
        <f>IF($K52="","",($H52+IF($A52="","",SUMIFS(Extra_kosten!$N$3:$N$402,Extra_kosten!$B$3:$B$402,$A52)))*$Q52)</f>
        <v/>
      </c>
      <c r="T52" s="14" t="str">
        <f>IF($A52="","",SUMIFS(Betalingen!$L$3:$L$802,Betalingen!$B$3:$B$802,$A52))</f>
        <v/>
      </c>
      <c r="U52" s="14" t="str">
        <f>IF($A52="","",SUMIFS(Betalingen!$P$3:$P$802,Betalingen!$B$3:$B$802,$A52))</f>
        <v/>
      </c>
      <c r="V52" s="18" t="str">
        <f>IF($E52="","",IF($E52="SRD",1,IF($E52="USD",IFERROR(INDEX(Instellingen!$B$22:$B$221,MATCH(Instellingen!$B$3,Instellingen!$A$22:$A$221,1)),""),IF($E52="EUR",IFERROR(INDEX(Instellingen!$C$22:$C$221,MATCH(Instellingen!$B$3,Instellingen!$A$22:$A$221,1)),""),""))))</f>
        <v/>
      </c>
      <c r="W52" s="14" t="str">
        <f t="shared" si="6"/>
        <v/>
      </c>
    </row>
    <row r="53" spans="1:23" x14ac:dyDescent="0.3">
      <c r="A53" s="6"/>
      <c r="B53" s="6"/>
      <c r="C53" s="6"/>
      <c r="D53" s="8"/>
      <c r="E53" s="6"/>
      <c r="F53" s="12"/>
      <c r="G53" s="13"/>
      <c r="H53" s="14" t="str">
        <f>IF($F53="","",$F53*IF($G53="",Instellingen!$B$4,$G53))</f>
        <v/>
      </c>
      <c r="I53" s="14" t="str">
        <f t="shared" si="0"/>
        <v/>
      </c>
      <c r="J53" s="14" t="str">
        <f>IF($A53="","",SUMIFS(Extra_kosten!$O$3:$O$402,Extra_kosten!$B$3:$B$402,$A53))</f>
        <v/>
      </c>
      <c r="K53" s="14" t="str">
        <f t="shared" si="1"/>
        <v/>
      </c>
      <c r="L53" s="14" t="str">
        <f>IF($A53="","",SUMIFS(Betalingen!$K$3:$K$802,Betalingen!$B$3:$B$802,$A53))</f>
        <v/>
      </c>
      <c r="M53" s="15" t="str">
        <f t="shared" si="2"/>
        <v/>
      </c>
      <c r="N53" s="16" t="str">
        <f t="shared" si="8"/>
        <v/>
      </c>
      <c r="O53" s="14" t="str">
        <f t="shared" si="4"/>
        <v/>
      </c>
      <c r="P53" s="17" t="str">
        <f>IF($A53="","",IFERROR(_xludf.AGGREGATE(14,6,Betalingen!$C$3:$C$802/(Betalingen!$B$3:$B$802=$A53),1),""))</f>
        <v/>
      </c>
      <c r="Q53" s="18" t="str">
        <f>IF($E53="","",IF($E53="SRD",1,IF($E53="USD",IFERROR(INDEX(Instellingen!$B$22:$B$221,MATCH($D53,Instellingen!$A$22:$A$221,1)),""),IF($E53="EUR",IFERROR(INDEX(Instellingen!$C$22:$C$221,MATCH($D53,Instellingen!$A$22:$A$221,1)),""),""))))</f>
        <v/>
      </c>
      <c r="R53" s="14" t="str">
        <f t="shared" si="7"/>
        <v/>
      </c>
      <c r="S53" s="14" t="str">
        <f>IF($K53="","",($H53+IF($A53="","",SUMIFS(Extra_kosten!$N$3:$N$402,Extra_kosten!$B$3:$B$402,$A53)))*$Q53)</f>
        <v/>
      </c>
      <c r="T53" s="14" t="str">
        <f>IF($A53="","",SUMIFS(Betalingen!$L$3:$L$802,Betalingen!$B$3:$B$802,$A53))</f>
        <v/>
      </c>
      <c r="U53" s="14" t="str">
        <f>IF($A53="","",SUMIFS(Betalingen!$P$3:$P$802,Betalingen!$B$3:$B$802,$A53))</f>
        <v/>
      </c>
      <c r="V53" s="18" t="str">
        <f>IF($E53="","",IF($E53="SRD",1,IF($E53="USD",IFERROR(INDEX(Instellingen!$B$22:$B$221,MATCH(Instellingen!$B$3,Instellingen!$A$22:$A$221,1)),""),IF($E53="EUR",IFERROR(INDEX(Instellingen!$C$22:$C$221,MATCH(Instellingen!$B$3,Instellingen!$A$22:$A$221,1)),""),""))))</f>
        <v/>
      </c>
      <c r="W53" s="14" t="str">
        <f t="shared" si="6"/>
        <v/>
      </c>
    </row>
    <row r="54" spans="1:23" x14ac:dyDescent="0.3">
      <c r="A54" s="6"/>
      <c r="B54" s="6"/>
      <c r="C54" s="6"/>
      <c r="D54" s="8"/>
      <c r="E54" s="6"/>
      <c r="F54" s="12"/>
      <c r="G54" s="13"/>
      <c r="H54" s="14" t="str">
        <f>IF($F54="","",$F54*IF($G54="",Instellingen!$B$4,$G54))</f>
        <v/>
      </c>
      <c r="I54" s="14" t="str">
        <f t="shared" si="0"/>
        <v/>
      </c>
      <c r="J54" s="14" t="str">
        <f>IF($A54="","",SUMIFS(Extra_kosten!$O$3:$O$402,Extra_kosten!$B$3:$B$402,$A54))</f>
        <v/>
      </c>
      <c r="K54" s="14" t="str">
        <f t="shared" si="1"/>
        <v/>
      </c>
      <c r="L54" s="14" t="str">
        <f>IF($A54="","",SUMIFS(Betalingen!$K$3:$K$802,Betalingen!$B$3:$B$802,$A54))</f>
        <v/>
      </c>
      <c r="M54" s="15" t="str">
        <f t="shared" si="2"/>
        <v/>
      </c>
      <c r="N54" s="16" t="str">
        <f t="shared" si="8"/>
        <v/>
      </c>
      <c r="O54" s="14" t="str">
        <f t="shared" si="4"/>
        <v/>
      </c>
      <c r="P54" s="17" t="str">
        <f>IF($A54="","",IFERROR(_xludf.AGGREGATE(14,6,Betalingen!$C$3:$C$802/(Betalingen!$B$3:$B$802=$A54),1),""))</f>
        <v/>
      </c>
      <c r="Q54" s="18" t="str">
        <f>IF($E54="","",IF($E54="SRD",1,IF($E54="USD",IFERROR(INDEX(Instellingen!$B$22:$B$221,MATCH($D54,Instellingen!$A$22:$A$221,1)),""),IF($E54="EUR",IFERROR(INDEX(Instellingen!$C$22:$C$221,MATCH($D54,Instellingen!$A$22:$A$221,1)),""),""))))</f>
        <v/>
      </c>
      <c r="R54" s="14" t="str">
        <f t="shared" si="7"/>
        <v/>
      </c>
      <c r="S54" s="14" t="str">
        <f>IF($K54="","",($H54+IF($A54="","",SUMIFS(Extra_kosten!$N$3:$N$402,Extra_kosten!$B$3:$B$402,$A54)))*$Q54)</f>
        <v/>
      </c>
      <c r="T54" s="14" t="str">
        <f>IF($A54="","",SUMIFS(Betalingen!$L$3:$L$802,Betalingen!$B$3:$B$802,$A54))</f>
        <v/>
      </c>
      <c r="U54" s="14" t="str">
        <f>IF($A54="","",SUMIFS(Betalingen!$P$3:$P$802,Betalingen!$B$3:$B$802,$A54))</f>
        <v/>
      </c>
      <c r="V54" s="18" t="str">
        <f>IF($E54="","",IF($E54="SRD",1,IF($E54="USD",IFERROR(INDEX(Instellingen!$B$22:$B$221,MATCH(Instellingen!$B$3,Instellingen!$A$22:$A$221,1)),""),IF($E54="EUR",IFERROR(INDEX(Instellingen!$C$22:$C$221,MATCH(Instellingen!$B$3,Instellingen!$A$22:$A$221,1)),""),""))))</f>
        <v/>
      </c>
      <c r="W54" s="14" t="str">
        <f t="shared" si="6"/>
        <v/>
      </c>
    </row>
    <row r="55" spans="1:23" x14ac:dyDescent="0.3">
      <c r="A55" s="6"/>
      <c r="B55" s="6"/>
      <c r="C55" s="6"/>
      <c r="D55" s="8"/>
      <c r="E55" s="6"/>
      <c r="F55" s="12"/>
      <c r="G55" s="13"/>
      <c r="H55" s="14" t="str">
        <f>IF($F55="","",$F55*IF($G55="",Instellingen!$B$4,$G55))</f>
        <v/>
      </c>
      <c r="I55" s="14" t="str">
        <f t="shared" si="0"/>
        <v/>
      </c>
      <c r="J55" s="14" t="str">
        <f>IF($A55="","",SUMIFS(Extra_kosten!$O$3:$O$402,Extra_kosten!$B$3:$B$402,$A55))</f>
        <v/>
      </c>
      <c r="K55" s="14" t="str">
        <f t="shared" si="1"/>
        <v/>
      </c>
      <c r="L55" s="14" t="str">
        <f>IF($A55="","",SUMIFS(Betalingen!$K$3:$K$802,Betalingen!$B$3:$B$802,$A55))</f>
        <v/>
      </c>
      <c r="M55" s="15" t="str">
        <f t="shared" si="2"/>
        <v/>
      </c>
      <c r="N55" s="16" t="str">
        <f t="shared" si="8"/>
        <v/>
      </c>
      <c r="O55" s="14" t="str">
        <f t="shared" si="4"/>
        <v/>
      </c>
      <c r="P55" s="17" t="str">
        <f>IF($A55="","",IFERROR(_xludf.AGGREGATE(14,6,Betalingen!$C$3:$C$802/(Betalingen!$B$3:$B$802=$A55),1),""))</f>
        <v/>
      </c>
      <c r="Q55" s="18" t="str">
        <f>IF($E55="","",IF($E55="SRD",1,IF($E55="USD",IFERROR(INDEX(Instellingen!$B$22:$B$221,MATCH($D55,Instellingen!$A$22:$A$221,1)),""),IF($E55="EUR",IFERROR(INDEX(Instellingen!$C$22:$C$221,MATCH($D55,Instellingen!$A$22:$A$221,1)),""),""))))</f>
        <v/>
      </c>
      <c r="R55" s="14" t="str">
        <f t="shared" si="7"/>
        <v/>
      </c>
      <c r="S55" s="14" t="str">
        <f>IF($K55="","",($H55+IF($A55="","",SUMIFS(Extra_kosten!$N$3:$N$402,Extra_kosten!$B$3:$B$402,$A55)))*$Q55)</f>
        <v/>
      </c>
      <c r="T55" s="14" t="str">
        <f>IF($A55="","",SUMIFS(Betalingen!$L$3:$L$802,Betalingen!$B$3:$B$802,$A55))</f>
        <v/>
      </c>
      <c r="U55" s="14" t="str">
        <f>IF($A55="","",SUMIFS(Betalingen!$P$3:$P$802,Betalingen!$B$3:$B$802,$A55))</f>
        <v/>
      </c>
      <c r="V55" s="18" t="str">
        <f>IF($E55="","",IF($E55="SRD",1,IF($E55="USD",IFERROR(INDEX(Instellingen!$B$22:$B$221,MATCH(Instellingen!$B$3,Instellingen!$A$22:$A$221,1)),""),IF($E55="EUR",IFERROR(INDEX(Instellingen!$C$22:$C$221,MATCH(Instellingen!$B$3,Instellingen!$A$22:$A$221,1)),""),""))))</f>
        <v/>
      </c>
      <c r="W55" s="14" t="str">
        <f t="shared" si="6"/>
        <v/>
      </c>
    </row>
    <row r="56" spans="1:23" x14ac:dyDescent="0.3">
      <c r="A56" s="6"/>
      <c r="B56" s="6"/>
      <c r="C56" s="6"/>
      <c r="D56" s="8"/>
      <c r="E56" s="6"/>
      <c r="F56" s="12"/>
      <c r="G56" s="13"/>
      <c r="H56" s="14" t="str">
        <f>IF($F56="","",$F56*IF($G56="",Instellingen!$B$4,$G56))</f>
        <v/>
      </c>
      <c r="I56" s="14" t="str">
        <f t="shared" si="0"/>
        <v/>
      </c>
      <c r="J56" s="14" t="str">
        <f>IF($A56="","",SUMIFS(Extra_kosten!$O$3:$O$402,Extra_kosten!$B$3:$B$402,$A56))</f>
        <v/>
      </c>
      <c r="K56" s="14" t="str">
        <f t="shared" si="1"/>
        <v/>
      </c>
      <c r="L56" s="14" t="str">
        <f>IF($A56="","",SUMIFS(Betalingen!$K$3:$K$802,Betalingen!$B$3:$B$802,$A56))</f>
        <v/>
      </c>
      <c r="M56" s="15" t="str">
        <f t="shared" si="2"/>
        <v/>
      </c>
      <c r="N56" s="16" t="str">
        <f t="shared" si="8"/>
        <v/>
      </c>
      <c r="O56" s="14" t="str">
        <f t="shared" si="4"/>
        <v/>
      </c>
      <c r="P56" s="17" t="str">
        <f>IF($A56="","",IFERROR(_xludf.AGGREGATE(14,6,Betalingen!$C$3:$C$802/(Betalingen!$B$3:$B$802=$A56),1),""))</f>
        <v/>
      </c>
      <c r="Q56" s="18" t="str">
        <f>IF($E56="","",IF($E56="SRD",1,IF($E56="USD",IFERROR(INDEX(Instellingen!$B$22:$B$221,MATCH($D56,Instellingen!$A$22:$A$221,1)),""),IF($E56="EUR",IFERROR(INDEX(Instellingen!$C$22:$C$221,MATCH($D56,Instellingen!$A$22:$A$221,1)),""),""))))</f>
        <v/>
      </c>
      <c r="R56" s="14" t="str">
        <f t="shared" si="7"/>
        <v/>
      </c>
      <c r="S56" s="14" t="str">
        <f>IF($K56="","",($H56+IF($A56="","",SUMIFS(Extra_kosten!$N$3:$N$402,Extra_kosten!$B$3:$B$402,$A56)))*$Q56)</f>
        <v/>
      </c>
      <c r="T56" s="14" t="str">
        <f>IF($A56="","",SUMIFS(Betalingen!$L$3:$L$802,Betalingen!$B$3:$B$802,$A56))</f>
        <v/>
      </c>
      <c r="U56" s="14" t="str">
        <f>IF($A56="","",SUMIFS(Betalingen!$P$3:$P$802,Betalingen!$B$3:$B$802,$A56))</f>
        <v/>
      </c>
      <c r="V56" s="18" t="str">
        <f>IF($E56="","",IF($E56="SRD",1,IF($E56="USD",IFERROR(INDEX(Instellingen!$B$22:$B$221,MATCH(Instellingen!$B$3,Instellingen!$A$22:$A$221,1)),""),IF($E56="EUR",IFERROR(INDEX(Instellingen!$C$22:$C$221,MATCH(Instellingen!$B$3,Instellingen!$A$22:$A$221,1)),""),""))))</f>
        <v/>
      </c>
      <c r="W56" s="14" t="str">
        <f t="shared" si="6"/>
        <v/>
      </c>
    </row>
    <row r="57" spans="1:23" x14ac:dyDescent="0.3">
      <c r="A57" s="6"/>
      <c r="B57" s="6"/>
      <c r="C57" s="6"/>
      <c r="D57" s="8"/>
      <c r="E57" s="6"/>
      <c r="F57" s="12"/>
      <c r="G57" s="13"/>
      <c r="H57" s="14" t="str">
        <f>IF($F57="","",$F57*IF($G57="",Instellingen!$B$4,$G57))</f>
        <v/>
      </c>
      <c r="I57" s="14" t="str">
        <f t="shared" si="0"/>
        <v/>
      </c>
      <c r="J57" s="14" t="str">
        <f>IF($A57="","",SUMIFS(Extra_kosten!$O$3:$O$402,Extra_kosten!$B$3:$B$402,$A57))</f>
        <v/>
      </c>
      <c r="K57" s="14" t="str">
        <f t="shared" si="1"/>
        <v/>
      </c>
      <c r="L57" s="14" t="str">
        <f>IF($A57="","",SUMIFS(Betalingen!$K$3:$K$802,Betalingen!$B$3:$B$802,$A57))</f>
        <v/>
      </c>
      <c r="M57" s="15" t="str">
        <f t="shared" si="2"/>
        <v/>
      </c>
      <c r="N57" s="16" t="str">
        <f t="shared" si="8"/>
        <v/>
      </c>
      <c r="O57" s="14" t="str">
        <f t="shared" si="4"/>
        <v/>
      </c>
      <c r="P57" s="17" t="str">
        <f>IF($A57="","",IFERROR(_xludf.AGGREGATE(14,6,Betalingen!$C$3:$C$802/(Betalingen!$B$3:$B$802=$A57),1),""))</f>
        <v/>
      </c>
      <c r="Q57" s="18" t="str">
        <f>IF($E57="","",IF($E57="SRD",1,IF($E57="USD",IFERROR(INDEX(Instellingen!$B$22:$B$221,MATCH($D57,Instellingen!$A$22:$A$221,1)),""),IF($E57="EUR",IFERROR(INDEX(Instellingen!$C$22:$C$221,MATCH($D57,Instellingen!$A$22:$A$221,1)),""),""))))</f>
        <v/>
      </c>
      <c r="R57" s="14" t="str">
        <f t="shared" si="7"/>
        <v/>
      </c>
      <c r="S57" s="14" t="str">
        <f>IF($K57="","",($H57+IF($A57="","",SUMIFS(Extra_kosten!$N$3:$N$402,Extra_kosten!$B$3:$B$402,$A57)))*$Q57)</f>
        <v/>
      </c>
      <c r="T57" s="14" t="str">
        <f>IF($A57="","",SUMIFS(Betalingen!$L$3:$L$802,Betalingen!$B$3:$B$802,$A57))</f>
        <v/>
      </c>
      <c r="U57" s="14" t="str">
        <f>IF($A57="","",SUMIFS(Betalingen!$P$3:$P$802,Betalingen!$B$3:$B$802,$A57))</f>
        <v/>
      </c>
      <c r="V57" s="18" t="str">
        <f>IF($E57="","",IF($E57="SRD",1,IF($E57="USD",IFERROR(INDEX(Instellingen!$B$22:$B$221,MATCH(Instellingen!$B$3,Instellingen!$A$22:$A$221,1)),""),IF($E57="EUR",IFERROR(INDEX(Instellingen!$C$22:$C$221,MATCH(Instellingen!$B$3,Instellingen!$A$22:$A$221,1)),""),""))))</f>
        <v/>
      </c>
      <c r="W57" s="14" t="str">
        <f t="shared" si="6"/>
        <v/>
      </c>
    </row>
    <row r="58" spans="1:23" x14ac:dyDescent="0.3">
      <c r="A58" s="6"/>
      <c r="B58" s="6"/>
      <c r="C58" s="6"/>
      <c r="D58" s="8"/>
      <c r="E58" s="6"/>
      <c r="F58" s="12"/>
      <c r="G58" s="13"/>
      <c r="H58" s="14" t="str">
        <f>IF($F58="","",$F58*IF($G58="",Instellingen!$B$4,$G58))</f>
        <v/>
      </c>
      <c r="I58" s="14" t="str">
        <f t="shared" si="0"/>
        <v/>
      </c>
      <c r="J58" s="14" t="str">
        <f>IF($A58="","",SUMIFS(Extra_kosten!$O$3:$O$402,Extra_kosten!$B$3:$B$402,$A58))</f>
        <v/>
      </c>
      <c r="K58" s="14" t="str">
        <f t="shared" si="1"/>
        <v/>
      </c>
      <c r="L58" s="14" t="str">
        <f>IF($A58="","",SUMIFS(Betalingen!$K$3:$K$802,Betalingen!$B$3:$B$802,$A58))</f>
        <v/>
      </c>
      <c r="M58" s="15" t="str">
        <f t="shared" si="2"/>
        <v/>
      </c>
      <c r="N58" s="16" t="str">
        <f t="shared" si="8"/>
        <v/>
      </c>
      <c r="O58" s="14" t="str">
        <f t="shared" si="4"/>
        <v/>
      </c>
      <c r="P58" s="17" t="str">
        <f>IF($A58="","",IFERROR(_xludf.AGGREGATE(14,6,Betalingen!$C$3:$C$802/(Betalingen!$B$3:$B$802=$A58),1),""))</f>
        <v/>
      </c>
      <c r="Q58" s="18" t="str">
        <f>IF($E58="","",IF($E58="SRD",1,IF($E58="USD",IFERROR(INDEX(Instellingen!$B$22:$B$221,MATCH($D58,Instellingen!$A$22:$A$221,1)),""),IF($E58="EUR",IFERROR(INDEX(Instellingen!$C$22:$C$221,MATCH($D58,Instellingen!$A$22:$A$221,1)),""),""))))</f>
        <v/>
      </c>
      <c r="R58" s="14" t="str">
        <f t="shared" si="7"/>
        <v/>
      </c>
      <c r="S58" s="14" t="str">
        <f>IF($K58="","",($H58+IF($A58="","",SUMIFS(Extra_kosten!$N$3:$N$402,Extra_kosten!$B$3:$B$402,$A58)))*$Q58)</f>
        <v/>
      </c>
      <c r="T58" s="14" t="str">
        <f>IF($A58="","",SUMIFS(Betalingen!$L$3:$L$802,Betalingen!$B$3:$B$802,$A58))</f>
        <v/>
      </c>
      <c r="U58" s="14" t="str">
        <f>IF($A58="","",SUMIFS(Betalingen!$P$3:$P$802,Betalingen!$B$3:$B$802,$A58))</f>
        <v/>
      </c>
      <c r="V58" s="18" t="str">
        <f>IF($E58="","",IF($E58="SRD",1,IF($E58="USD",IFERROR(INDEX(Instellingen!$B$22:$B$221,MATCH(Instellingen!$B$3,Instellingen!$A$22:$A$221,1)),""),IF($E58="EUR",IFERROR(INDEX(Instellingen!$C$22:$C$221,MATCH(Instellingen!$B$3,Instellingen!$A$22:$A$221,1)),""),""))))</f>
        <v/>
      </c>
      <c r="W58" s="14" t="str">
        <f t="shared" si="6"/>
        <v/>
      </c>
    </row>
    <row r="59" spans="1:23" x14ac:dyDescent="0.3">
      <c r="A59" s="6"/>
      <c r="B59" s="6"/>
      <c r="C59" s="6"/>
      <c r="D59" s="8"/>
      <c r="E59" s="6"/>
      <c r="F59" s="12"/>
      <c r="G59" s="13"/>
      <c r="H59" s="14" t="str">
        <f>IF($F59="","",$F59*IF($G59="",Instellingen!$B$4,$G59))</f>
        <v/>
      </c>
      <c r="I59" s="14" t="str">
        <f t="shared" si="0"/>
        <v/>
      </c>
      <c r="J59" s="14" t="str">
        <f>IF($A59="","",SUMIFS(Extra_kosten!$O$3:$O$402,Extra_kosten!$B$3:$B$402,$A59))</f>
        <v/>
      </c>
      <c r="K59" s="14" t="str">
        <f t="shared" si="1"/>
        <v/>
      </c>
      <c r="L59" s="14" t="str">
        <f>IF($A59="","",SUMIFS(Betalingen!$K$3:$K$802,Betalingen!$B$3:$B$802,$A59))</f>
        <v/>
      </c>
      <c r="M59" s="15" t="str">
        <f t="shared" si="2"/>
        <v/>
      </c>
      <c r="N59" s="16" t="str">
        <f t="shared" si="8"/>
        <v/>
      </c>
      <c r="O59" s="14" t="str">
        <f t="shared" si="4"/>
        <v/>
      </c>
      <c r="P59" s="17" t="str">
        <f>IF($A59="","",IFERROR(_xludf.AGGREGATE(14,6,Betalingen!$C$3:$C$802/(Betalingen!$B$3:$B$802=$A59),1),""))</f>
        <v/>
      </c>
      <c r="Q59" s="18" t="str">
        <f>IF($E59="","",IF($E59="SRD",1,IF($E59="USD",IFERROR(INDEX(Instellingen!$B$22:$B$221,MATCH($D59,Instellingen!$A$22:$A$221,1)),""),IF($E59="EUR",IFERROR(INDEX(Instellingen!$C$22:$C$221,MATCH($D59,Instellingen!$A$22:$A$221,1)),""),""))))</f>
        <v/>
      </c>
      <c r="R59" s="14" t="str">
        <f t="shared" si="7"/>
        <v/>
      </c>
      <c r="S59" s="14" t="str">
        <f>IF($K59="","",($H59+IF($A59="","",SUMIFS(Extra_kosten!$N$3:$N$402,Extra_kosten!$B$3:$B$402,$A59)))*$Q59)</f>
        <v/>
      </c>
      <c r="T59" s="14" t="str">
        <f>IF($A59="","",SUMIFS(Betalingen!$L$3:$L$802,Betalingen!$B$3:$B$802,$A59))</f>
        <v/>
      </c>
      <c r="U59" s="14" t="str">
        <f>IF($A59="","",SUMIFS(Betalingen!$P$3:$P$802,Betalingen!$B$3:$B$802,$A59))</f>
        <v/>
      </c>
      <c r="V59" s="18" t="str">
        <f>IF($E59="","",IF($E59="SRD",1,IF($E59="USD",IFERROR(INDEX(Instellingen!$B$22:$B$221,MATCH(Instellingen!$B$3,Instellingen!$A$22:$A$221,1)),""),IF($E59="EUR",IFERROR(INDEX(Instellingen!$C$22:$C$221,MATCH(Instellingen!$B$3,Instellingen!$A$22:$A$221,1)),""),""))))</f>
        <v/>
      </c>
      <c r="W59" s="14" t="str">
        <f t="shared" si="6"/>
        <v/>
      </c>
    </row>
    <row r="60" spans="1:23" x14ac:dyDescent="0.3">
      <c r="A60" s="6"/>
      <c r="B60" s="6"/>
      <c r="C60" s="6"/>
      <c r="D60" s="8"/>
      <c r="E60" s="6"/>
      <c r="F60" s="12"/>
      <c r="G60" s="13"/>
      <c r="H60" s="14" t="str">
        <f>IF($F60="","",$F60*IF($G60="",Instellingen!$B$4,$G60))</f>
        <v/>
      </c>
      <c r="I60" s="14" t="str">
        <f t="shared" si="0"/>
        <v/>
      </c>
      <c r="J60" s="14" t="str">
        <f>IF($A60="","",SUMIFS(Extra_kosten!$O$3:$O$402,Extra_kosten!$B$3:$B$402,$A60))</f>
        <v/>
      </c>
      <c r="K60" s="14" t="str">
        <f t="shared" si="1"/>
        <v/>
      </c>
      <c r="L60" s="14" t="str">
        <f>IF($A60="","",SUMIFS(Betalingen!$K$3:$K$802,Betalingen!$B$3:$B$802,$A60))</f>
        <v/>
      </c>
      <c r="M60" s="15" t="str">
        <f t="shared" si="2"/>
        <v/>
      </c>
      <c r="N60" s="16" t="str">
        <f t="shared" si="8"/>
        <v/>
      </c>
      <c r="O60" s="14" t="str">
        <f t="shared" si="4"/>
        <v/>
      </c>
      <c r="P60" s="17" t="str">
        <f>IF($A60="","",IFERROR(_xludf.AGGREGATE(14,6,Betalingen!$C$3:$C$802/(Betalingen!$B$3:$B$802=$A60),1),""))</f>
        <v/>
      </c>
      <c r="Q60" s="18" t="str">
        <f>IF($E60="","",IF($E60="SRD",1,IF($E60="USD",IFERROR(INDEX(Instellingen!$B$22:$B$221,MATCH($D60,Instellingen!$A$22:$A$221,1)),""),IF($E60="EUR",IFERROR(INDEX(Instellingen!$C$22:$C$221,MATCH($D60,Instellingen!$A$22:$A$221,1)),""),""))))</f>
        <v/>
      </c>
      <c r="R60" s="14" t="str">
        <f t="shared" si="7"/>
        <v/>
      </c>
      <c r="S60" s="14" t="str">
        <f>IF($K60="","",($H60+IF($A60="","",SUMIFS(Extra_kosten!$N$3:$N$402,Extra_kosten!$B$3:$B$402,$A60)))*$Q60)</f>
        <v/>
      </c>
      <c r="T60" s="14" t="str">
        <f>IF($A60="","",SUMIFS(Betalingen!$L$3:$L$802,Betalingen!$B$3:$B$802,$A60))</f>
        <v/>
      </c>
      <c r="U60" s="14" t="str">
        <f>IF($A60="","",SUMIFS(Betalingen!$P$3:$P$802,Betalingen!$B$3:$B$802,$A60))</f>
        <v/>
      </c>
      <c r="V60" s="18" t="str">
        <f>IF($E60="","",IF($E60="SRD",1,IF($E60="USD",IFERROR(INDEX(Instellingen!$B$22:$B$221,MATCH(Instellingen!$B$3,Instellingen!$A$22:$A$221,1)),""),IF($E60="EUR",IFERROR(INDEX(Instellingen!$C$22:$C$221,MATCH(Instellingen!$B$3,Instellingen!$A$22:$A$221,1)),""),""))))</f>
        <v/>
      </c>
      <c r="W60" s="14" t="str">
        <f t="shared" si="6"/>
        <v/>
      </c>
    </row>
    <row r="61" spans="1:23" x14ac:dyDescent="0.3">
      <c r="A61" s="6"/>
      <c r="B61" s="6"/>
      <c r="C61" s="6"/>
      <c r="D61" s="8"/>
      <c r="E61" s="6"/>
      <c r="F61" s="12"/>
      <c r="G61" s="13"/>
      <c r="H61" s="14" t="str">
        <f>IF($F61="","",$F61*IF($G61="",Instellingen!$B$4,$G61))</f>
        <v/>
      </c>
      <c r="I61" s="14" t="str">
        <f t="shared" si="0"/>
        <v/>
      </c>
      <c r="J61" s="14" t="str">
        <f>IF($A61="","",SUMIFS(Extra_kosten!$O$3:$O$402,Extra_kosten!$B$3:$B$402,$A61))</f>
        <v/>
      </c>
      <c r="K61" s="14" t="str">
        <f t="shared" si="1"/>
        <v/>
      </c>
      <c r="L61" s="14" t="str">
        <f>IF($A61="","",SUMIFS(Betalingen!$K$3:$K$802,Betalingen!$B$3:$B$802,$A61))</f>
        <v/>
      </c>
      <c r="M61" s="15" t="str">
        <f t="shared" si="2"/>
        <v/>
      </c>
      <c r="N61" s="16" t="str">
        <f t="shared" si="8"/>
        <v/>
      </c>
      <c r="O61" s="14" t="str">
        <f t="shared" si="4"/>
        <v/>
      </c>
      <c r="P61" s="17" t="str">
        <f>IF($A61="","",IFERROR(_xludf.AGGREGATE(14,6,Betalingen!$C$3:$C$802/(Betalingen!$B$3:$B$802=$A61),1),""))</f>
        <v/>
      </c>
      <c r="Q61" s="18" t="str">
        <f>IF($E61="","",IF($E61="SRD",1,IF($E61="USD",IFERROR(INDEX(Instellingen!$B$22:$B$221,MATCH($D61,Instellingen!$A$22:$A$221,1)),""),IF($E61="EUR",IFERROR(INDEX(Instellingen!$C$22:$C$221,MATCH($D61,Instellingen!$A$22:$A$221,1)),""),""))))</f>
        <v/>
      </c>
      <c r="R61" s="14" t="str">
        <f t="shared" si="7"/>
        <v/>
      </c>
      <c r="S61" s="14" t="str">
        <f>IF($K61="","",($H61+IF($A61="","",SUMIFS(Extra_kosten!$N$3:$N$402,Extra_kosten!$B$3:$B$402,$A61)))*$Q61)</f>
        <v/>
      </c>
      <c r="T61" s="14" t="str">
        <f>IF($A61="","",SUMIFS(Betalingen!$L$3:$L$802,Betalingen!$B$3:$B$802,$A61))</f>
        <v/>
      </c>
      <c r="U61" s="14" t="str">
        <f>IF($A61="","",SUMIFS(Betalingen!$P$3:$P$802,Betalingen!$B$3:$B$802,$A61))</f>
        <v/>
      </c>
      <c r="V61" s="18" t="str">
        <f>IF($E61="","",IF($E61="SRD",1,IF($E61="USD",IFERROR(INDEX(Instellingen!$B$22:$B$221,MATCH(Instellingen!$B$3,Instellingen!$A$22:$A$221,1)),""),IF($E61="EUR",IFERROR(INDEX(Instellingen!$C$22:$C$221,MATCH(Instellingen!$B$3,Instellingen!$A$22:$A$221,1)),""),""))))</f>
        <v/>
      </c>
      <c r="W61" s="14" t="str">
        <f t="shared" si="6"/>
        <v/>
      </c>
    </row>
    <row r="62" spans="1:23" x14ac:dyDescent="0.3">
      <c r="A62" s="6"/>
      <c r="B62" s="6"/>
      <c r="C62" s="6"/>
      <c r="D62" s="8"/>
      <c r="E62" s="6"/>
      <c r="F62" s="12"/>
      <c r="G62" s="13"/>
      <c r="H62" s="14" t="str">
        <f>IF($F62="","",$F62*IF($G62="",Instellingen!$B$4,$G62))</f>
        <v/>
      </c>
      <c r="I62" s="14" t="str">
        <f t="shared" si="0"/>
        <v/>
      </c>
      <c r="J62" s="14" t="str">
        <f>IF($A62="","",SUMIFS(Extra_kosten!$O$3:$O$402,Extra_kosten!$B$3:$B$402,$A62))</f>
        <v/>
      </c>
      <c r="K62" s="14" t="str">
        <f t="shared" si="1"/>
        <v/>
      </c>
      <c r="L62" s="14" t="str">
        <f>IF($A62="","",SUMIFS(Betalingen!$K$3:$K$802,Betalingen!$B$3:$B$802,$A62))</f>
        <v/>
      </c>
      <c r="M62" s="15" t="str">
        <f t="shared" si="2"/>
        <v/>
      </c>
      <c r="N62" s="16" t="str">
        <f t="shared" si="8"/>
        <v/>
      </c>
      <c r="O62" s="14" t="str">
        <f t="shared" si="4"/>
        <v/>
      </c>
      <c r="P62" s="17" t="str">
        <f>IF($A62="","",IFERROR(_xludf.AGGREGATE(14,6,Betalingen!$C$3:$C$802/(Betalingen!$B$3:$B$802=$A62),1),""))</f>
        <v/>
      </c>
      <c r="Q62" s="18" t="str">
        <f>IF($E62="","",IF($E62="SRD",1,IF($E62="USD",IFERROR(INDEX(Instellingen!$B$22:$B$221,MATCH($D62,Instellingen!$A$22:$A$221,1)),""),IF($E62="EUR",IFERROR(INDEX(Instellingen!$C$22:$C$221,MATCH($D62,Instellingen!$A$22:$A$221,1)),""),""))))</f>
        <v/>
      </c>
      <c r="R62" s="14" t="str">
        <f t="shared" si="7"/>
        <v/>
      </c>
      <c r="S62" s="14" t="str">
        <f>IF($K62="","",($H62+IF($A62="","",SUMIFS(Extra_kosten!$N$3:$N$402,Extra_kosten!$B$3:$B$402,$A62)))*$Q62)</f>
        <v/>
      </c>
      <c r="T62" s="14" t="str">
        <f>IF($A62="","",SUMIFS(Betalingen!$L$3:$L$802,Betalingen!$B$3:$B$802,$A62))</f>
        <v/>
      </c>
      <c r="U62" s="14" t="str">
        <f>IF($A62="","",SUMIFS(Betalingen!$P$3:$P$802,Betalingen!$B$3:$B$802,$A62))</f>
        <v/>
      </c>
      <c r="V62" s="18" t="str">
        <f>IF($E62="","",IF($E62="SRD",1,IF($E62="USD",IFERROR(INDEX(Instellingen!$B$22:$B$221,MATCH(Instellingen!$B$3,Instellingen!$A$22:$A$221,1)),""),IF($E62="EUR",IFERROR(INDEX(Instellingen!$C$22:$C$221,MATCH(Instellingen!$B$3,Instellingen!$A$22:$A$221,1)),""),""))))</f>
        <v/>
      </c>
      <c r="W62" s="14" t="str">
        <f t="shared" si="6"/>
        <v/>
      </c>
    </row>
    <row r="63" spans="1:23" x14ac:dyDescent="0.3">
      <c r="A63" s="6"/>
      <c r="B63" s="6"/>
      <c r="C63" s="6"/>
      <c r="D63" s="8"/>
      <c r="E63" s="6"/>
      <c r="F63" s="12"/>
      <c r="G63" s="13"/>
      <c r="H63" s="14" t="str">
        <f>IF($F63="","",$F63*IF($G63="",Instellingen!$B$4,$G63))</f>
        <v/>
      </c>
      <c r="I63" s="14" t="str">
        <f t="shared" si="0"/>
        <v/>
      </c>
      <c r="J63" s="14" t="str">
        <f>IF($A63="","",SUMIFS(Extra_kosten!$O$3:$O$402,Extra_kosten!$B$3:$B$402,$A63))</f>
        <v/>
      </c>
      <c r="K63" s="14" t="str">
        <f t="shared" si="1"/>
        <v/>
      </c>
      <c r="L63" s="14" t="str">
        <f>IF($A63="","",SUMIFS(Betalingen!$K$3:$K$802,Betalingen!$B$3:$B$802,$A63))</f>
        <v/>
      </c>
      <c r="M63" s="15" t="str">
        <f t="shared" si="2"/>
        <v/>
      </c>
      <c r="N63" s="16" t="str">
        <f t="shared" si="8"/>
        <v/>
      </c>
      <c r="O63" s="14" t="str">
        <f t="shared" si="4"/>
        <v/>
      </c>
      <c r="P63" s="17" t="str">
        <f>IF($A63="","",IFERROR(_xludf.AGGREGATE(14,6,Betalingen!$C$3:$C$802/(Betalingen!$B$3:$B$802=$A63),1),""))</f>
        <v/>
      </c>
      <c r="Q63" s="18" t="str">
        <f>IF($E63="","",IF($E63="SRD",1,IF($E63="USD",IFERROR(INDEX(Instellingen!$B$22:$B$221,MATCH($D63,Instellingen!$A$22:$A$221,1)),""),IF($E63="EUR",IFERROR(INDEX(Instellingen!$C$22:$C$221,MATCH($D63,Instellingen!$A$22:$A$221,1)),""),""))))</f>
        <v/>
      </c>
      <c r="R63" s="14" t="str">
        <f t="shared" si="7"/>
        <v/>
      </c>
      <c r="S63" s="14" t="str">
        <f>IF($K63="","",($H63+IF($A63="","",SUMIFS(Extra_kosten!$N$3:$N$402,Extra_kosten!$B$3:$B$402,$A63)))*$Q63)</f>
        <v/>
      </c>
      <c r="T63" s="14" t="str">
        <f>IF($A63="","",SUMIFS(Betalingen!$L$3:$L$802,Betalingen!$B$3:$B$802,$A63))</f>
        <v/>
      </c>
      <c r="U63" s="14" t="str">
        <f>IF($A63="","",SUMIFS(Betalingen!$P$3:$P$802,Betalingen!$B$3:$B$802,$A63))</f>
        <v/>
      </c>
      <c r="V63" s="18" t="str">
        <f>IF($E63="","",IF($E63="SRD",1,IF($E63="USD",IFERROR(INDEX(Instellingen!$B$22:$B$221,MATCH(Instellingen!$B$3,Instellingen!$A$22:$A$221,1)),""),IF($E63="EUR",IFERROR(INDEX(Instellingen!$C$22:$C$221,MATCH(Instellingen!$B$3,Instellingen!$A$22:$A$221,1)),""),""))))</f>
        <v/>
      </c>
      <c r="W63" s="14" t="str">
        <f t="shared" si="6"/>
        <v/>
      </c>
    </row>
    <row r="64" spans="1:23" x14ac:dyDescent="0.3">
      <c r="A64" s="6"/>
      <c r="B64" s="6"/>
      <c r="C64" s="6"/>
      <c r="D64" s="8"/>
      <c r="E64" s="6"/>
      <c r="F64" s="12"/>
      <c r="G64" s="13"/>
      <c r="H64" s="14" t="str">
        <f>IF($F64="","",$F64*IF($G64="",Instellingen!$B$4,$G64))</f>
        <v/>
      </c>
      <c r="I64" s="14" t="str">
        <f t="shared" si="0"/>
        <v/>
      </c>
      <c r="J64" s="14" t="str">
        <f>IF($A64="","",SUMIFS(Extra_kosten!$O$3:$O$402,Extra_kosten!$B$3:$B$402,$A64))</f>
        <v/>
      </c>
      <c r="K64" s="14" t="str">
        <f t="shared" si="1"/>
        <v/>
      </c>
      <c r="L64" s="14" t="str">
        <f>IF($A64="","",SUMIFS(Betalingen!$K$3:$K$802,Betalingen!$B$3:$B$802,$A64))</f>
        <v/>
      </c>
      <c r="M64" s="15" t="str">
        <f t="shared" si="2"/>
        <v/>
      </c>
      <c r="N64" s="16" t="str">
        <f t="shared" si="8"/>
        <v/>
      </c>
      <c r="O64" s="14" t="str">
        <f t="shared" si="4"/>
        <v/>
      </c>
      <c r="P64" s="17" t="str">
        <f>IF($A64="","",IFERROR(_xludf.AGGREGATE(14,6,Betalingen!$C$3:$C$802/(Betalingen!$B$3:$B$802=$A64),1),""))</f>
        <v/>
      </c>
      <c r="Q64" s="18" t="str">
        <f>IF($E64="","",IF($E64="SRD",1,IF($E64="USD",IFERROR(INDEX(Instellingen!$B$22:$B$221,MATCH($D64,Instellingen!$A$22:$A$221,1)),""),IF($E64="EUR",IFERROR(INDEX(Instellingen!$C$22:$C$221,MATCH($D64,Instellingen!$A$22:$A$221,1)),""),""))))</f>
        <v/>
      </c>
      <c r="R64" s="14" t="str">
        <f t="shared" si="7"/>
        <v/>
      </c>
      <c r="S64" s="14" t="str">
        <f>IF($K64="","",($H64+IF($A64="","",SUMIFS(Extra_kosten!$N$3:$N$402,Extra_kosten!$B$3:$B$402,$A64)))*$Q64)</f>
        <v/>
      </c>
      <c r="T64" s="14" t="str">
        <f>IF($A64="","",SUMIFS(Betalingen!$L$3:$L$802,Betalingen!$B$3:$B$802,$A64))</f>
        <v/>
      </c>
      <c r="U64" s="14" t="str">
        <f>IF($A64="","",SUMIFS(Betalingen!$P$3:$P$802,Betalingen!$B$3:$B$802,$A64))</f>
        <v/>
      </c>
      <c r="V64" s="18" t="str">
        <f>IF($E64="","",IF($E64="SRD",1,IF($E64="USD",IFERROR(INDEX(Instellingen!$B$22:$B$221,MATCH(Instellingen!$B$3,Instellingen!$A$22:$A$221,1)),""),IF($E64="EUR",IFERROR(INDEX(Instellingen!$C$22:$C$221,MATCH(Instellingen!$B$3,Instellingen!$A$22:$A$221,1)),""),""))))</f>
        <v/>
      </c>
      <c r="W64" s="14" t="str">
        <f t="shared" si="6"/>
        <v/>
      </c>
    </row>
    <row r="65" spans="1:23" x14ac:dyDescent="0.3">
      <c r="A65" s="6"/>
      <c r="B65" s="6"/>
      <c r="C65" s="6"/>
      <c r="D65" s="8"/>
      <c r="E65" s="6"/>
      <c r="F65" s="12"/>
      <c r="G65" s="13"/>
      <c r="H65" s="14" t="str">
        <f>IF($F65="","",$F65*IF($G65="",Instellingen!$B$4,$G65))</f>
        <v/>
      </c>
      <c r="I65" s="14" t="str">
        <f t="shared" si="0"/>
        <v/>
      </c>
      <c r="J65" s="14" t="str">
        <f>IF($A65="","",SUMIFS(Extra_kosten!$O$3:$O$402,Extra_kosten!$B$3:$B$402,$A65))</f>
        <v/>
      </c>
      <c r="K65" s="14" t="str">
        <f t="shared" si="1"/>
        <v/>
      </c>
      <c r="L65" s="14" t="str">
        <f>IF($A65="","",SUMIFS(Betalingen!$K$3:$K$802,Betalingen!$B$3:$B$802,$A65))</f>
        <v/>
      </c>
      <c r="M65" s="15" t="str">
        <f t="shared" si="2"/>
        <v/>
      </c>
      <c r="N65" s="16" t="str">
        <f t="shared" si="8"/>
        <v/>
      </c>
      <c r="O65" s="14" t="str">
        <f t="shared" si="4"/>
        <v/>
      </c>
      <c r="P65" s="17" t="str">
        <f>IF($A65="","",IFERROR(_xludf.AGGREGATE(14,6,Betalingen!$C$3:$C$802/(Betalingen!$B$3:$B$802=$A65),1),""))</f>
        <v/>
      </c>
      <c r="Q65" s="18" t="str">
        <f>IF($E65="","",IF($E65="SRD",1,IF($E65="USD",IFERROR(INDEX(Instellingen!$B$22:$B$221,MATCH($D65,Instellingen!$A$22:$A$221,1)),""),IF($E65="EUR",IFERROR(INDEX(Instellingen!$C$22:$C$221,MATCH($D65,Instellingen!$A$22:$A$221,1)),""),""))))</f>
        <v/>
      </c>
      <c r="R65" s="14" t="str">
        <f t="shared" si="7"/>
        <v/>
      </c>
      <c r="S65" s="14" t="str">
        <f>IF($K65="","",($H65+IF($A65="","",SUMIFS(Extra_kosten!$N$3:$N$402,Extra_kosten!$B$3:$B$402,$A65)))*$Q65)</f>
        <v/>
      </c>
      <c r="T65" s="14" t="str">
        <f>IF($A65="","",SUMIFS(Betalingen!$L$3:$L$802,Betalingen!$B$3:$B$802,$A65))</f>
        <v/>
      </c>
      <c r="U65" s="14" t="str">
        <f>IF($A65="","",SUMIFS(Betalingen!$P$3:$P$802,Betalingen!$B$3:$B$802,$A65))</f>
        <v/>
      </c>
      <c r="V65" s="18" t="str">
        <f>IF($E65="","",IF($E65="SRD",1,IF($E65="USD",IFERROR(INDEX(Instellingen!$B$22:$B$221,MATCH(Instellingen!$B$3,Instellingen!$A$22:$A$221,1)),""),IF($E65="EUR",IFERROR(INDEX(Instellingen!$C$22:$C$221,MATCH(Instellingen!$B$3,Instellingen!$A$22:$A$221,1)),""),""))))</f>
        <v/>
      </c>
      <c r="W65" s="14" t="str">
        <f t="shared" si="6"/>
        <v/>
      </c>
    </row>
    <row r="66" spans="1:23" x14ac:dyDescent="0.3">
      <c r="A66" s="6"/>
      <c r="B66" s="6"/>
      <c r="C66" s="6"/>
      <c r="D66" s="8"/>
      <c r="E66" s="6"/>
      <c r="F66" s="12"/>
      <c r="G66" s="13"/>
      <c r="H66" s="14" t="str">
        <f>IF($F66="","",$F66*IF($G66="",Instellingen!$B$4,$G66))</f>
        <v/>
      </c>
      <c r="I66" s="14" t="str">
        <f t="shared" si="0"/>
        <v/>
      </c>
      <c r="J66" s="14" t="str">
        <f>IF($A66="","",SUMIFS(Extra_kosten!$O$3:$O$402,Extra_kosten!$B$3:$B$402,$A66))</f>
        <v/>
      </c>
      <c r="K66" s="14" t="str">
        <f t="shared" si="1"/>
        <v/>
      </c>
      <c r="L66" s="14" t="str">
        <f>IF($A66="","",SUMIFS(Betalingen!$K$3:$K$802,Betalingen!$B$3:$B$802,$A66))</f>
        <v/>
      </c>
      <c r="M66" s="15" t="str">
        <f t="shared" si="2"/>
        <v/>
      </c>
      <c r="N66" s="16" t="str">
        <f t="shared" si="8"/>
        <v/>
      </c>
      <c r="O66" s="14" t="str">
        <f t="shared" si="4"/>
        <v/>
      </c>
      <c r="P66" s="17" t="str">
        <f>IF($A66="","",IFERROR(_xludf.AGGREGATE(14,6,Betalingen!$C$3:$C$802/(Betalingen!$B$3:$B$802=$A66),1),""))</f>
        <v/>
      </c>
      <c r="Q66" s="18" t="str">
        <f>IF($E66="","",IF($E66="SRD",1,IF($E66="USD",IFERROR(INDEX(Instellingen!$B$22:$B$221,MATCH($D66,Instellingen!$A$22:$A$221,1)),""),IF($E66="EUR",IFERROR(INDEX(Instellingen!$C$22:$C$221,MATCH($D66,Instellingen!$A$22:$A$221,1)),""),""))))</f>
        <v/>
      </c>
      <c r="R66" s="14" t="str">
        <f t="shared" si="7"/>
        <v/>
      </c>
      <c r="S66" s="14" t="str">
        <f>IF($K66="","",($H66+IF($A66="","",SUMIFS(Extra_kosten!$N$3:$N$402,Extra_kosten!$B$3:$B$402,$A66)))*$Q66)</f>
        <v/>
      </c>
      <c r="T66" s="14" t="str">
        <f>IF($A66="","",SUMIFS(Betalingen!$L$3:$L$802,Betalingen!$B$3:$B$802,$A66))</f>
        <v/>
      </c>
      <c r="U66" s="14" t="str">
        <f>IF($A66="","",SUMIFS(Betalingen!$P$3:$P$802,Betalingen!$B$3:$B$802,$A66))</f>
        <v/>
      </c>
      <c r="V66" s="18" t="str">
        <f>IF($E66="","",IF($E66="SRD",1,IF($E66="USD",IFERROR(INDEX(Instellingen!$B$22:$B$221,MATCH(Instellingen!$B$3,Instellingen!$A$22:$A$221,1)),""),IF($E66="EUR",IFERROR(INDEX(Instellingen!$C$22:$C$221,MATCH(Instellingen!$B$3,Instellingen!$A$22:$A$221,1)),""),""))))</f>
        <v/>
      </c>
      <c r="W66" s="14" t="str">
        <f t="shared" si="6"/>
        <v/>
      </c>
    </row>
    <row r="67" spans="1:23" x14ac:dyDescent="0.3">
      <c r="A67" s="6"/>
      <c r="B67" s="6"/>
      <c r="C67" s="6"/>
      <c r="D67" s="8"/>
      <c r="E67" s="6"/>
      <c r="F67" s="12"/>
      <c r="G67" s="13"/>
      <c r="H67" s="14" t="str">
        <f>IF($F67="","",$F67*IF($G67="",Instellingen!$B$4,$G67))</f>
        <v/>
      </c>
      <c r="I67" s="14" t="str">
        <f t="shared" si="0"/>
        <v/>
      </c>
      <c r="J67" s="14" t="str">
        <f>IF($A67="","",SUMIFS(Extra_kosten!$O$3:$O$402,Extra_kosten!$B$3:$B$402,$A67))</f>
        <v/>
      </c>
      <c r="K67" s="14" t="str">
        <f t="shared" si="1"/>
        <v/>
      </c>
      <c r="L67" s="14" t="str">
        <f>IF($A67="","",SUMIFS(Betalingen!$K$3:$K$802,Betalingen!$B$3:$B$802,$A67))</f>
        <v/>
      </c>
      <c r="M67" s="15" t="str">
        <f t="shared" si="2"/>
        <v/>
      </c>
      <c r="N67" s="16" t="str">
        <f t="shared" si="8"/>
        <v/>
      </c>
      <c r="O67" s="14" t="str">
        <f t="shared" si="4"/>
        <v/>
      </c>
      <c r="P67" s="17" t="str">
        <f>IF($A67="","",IFERROR(_xludf.AGGREGATE(14,6,Betalingen!$C$3:$C$802/(Betalingen!$B$3:$B$802=$A67),1),""))</f>
        <v/>
      </c>
      <c r="Q67" s="18" t="str">
        <f>IF($E67="","",IF($E67="SRD",1,IF($E67="USD",IFERROR(INDEX(Instellingen!$B$22:$B$221,MATCH($D67,Instellingen!$A$22:$A$221,1)),""),IF($E67="EUR",IFERROR(INDEX(Instellingen!$C$22:$C$221,MATCH($D67,Instellingen!$A$22:$A$221,1)),""),""))))</f>
        <v/>
      </c>
      <c r="R67" s="14" t="str">
        <f t="shared" si="7"/>
        <v/>
      </c>
      <c r="S67" s="14" t="str">
        <f>IF($K67="","",($H67+IF($A67="","",SUMIFS(Extra_kosten!$N$3:$N$402,Extra_kosten!$B$3:$B$402,$A67)))*$Q67)</f>
        <v/>
      </c>
      <c r="T67" s="14" t="str">
        <f>IF($A67="","",SUMIFS(Betalingen!$L$3:$L$802,Betalingen!$B$3:$B$802,$A67))</f>
        <v/>
      </c>
      <c r="U67" s="14" t="str">
        <f>IF($A67="","",SUMIFS(Betalingen!$P$3:$P$802,Betalingen!$B$3:$B$802,$A67))</f>
        <v/>
      </c>
      <c r="V67" s="18" t="str">
        <f>IF($E67="","",IF($E67="SRD",1,IF($E67="USD",IFERROR(INDEX(Instellingen!$B$22:$B$221,MATCH(Instellingen!$B$3,Instellingen!$A$22:$A$221,1)),""),IF($E67="EUR",IFERROR(INDEX(Instellingen!$C$22:$C$221,MATCH(Instellingen!$B$3,Instellingen!$A$22:$A$221,1)),""),""))))</f>
        <v/>
      </c>
      <c r="W67" s="14" t="str">
        <f t="shared" si="6"/>
        <v/>
      </c>
    </row>
    <row r="68" spans="1:23" x14ac:dyDescent="0.3">
      <c r="A68" s="6"/>
      <c r="B68" s="6"/>
      <c r="C68" s="6"/>
      <c r="D68" s="8"/>
      <c r="E68" s="6"/>
      <c r="F68" s="12"/>
      <c r="G68" s="13"/>
      <c r="H68" s="14" t="str">
        <f>IF($F68="","",$F68*IF($G68="",Instellingen!$B$4,$G68))</f>
        <v/>
      </c>
      <c r="I68" s="14" t="str">
        <f t="shared" si="0"/>
        <v/>
      </c>
      <c r="J68" s="14" t="str">
        <f>IF($A68="","",SUMIFS(Extra_kosten!$O$3:$O$402,Extra_kosten!$B$3:$B$402,$A68))</f>
        <v/>
      </c>
      <c r="K68" s="14" t="str">
        <f t="shared" si="1"/>
        <v/>
      </c>
      <c r="L68" s="14" t="str">
        <f>IF($A68="","",SUMIFS(Betalingen!$K$3:$K$802,Betalingen!$B$3:$B$802,$A68))</f>
        <v/>
      </c>
      <c r="M68" s="15" t="str">
        <f t="shared" ref="M68:M131" si="9">IF($K68="","",IFERROR($L68/$K68,0))</f>
        <v/>
      </c>
      <c r="N68" s="16" t="str">
        <f t="shared" si="8"/>
        <v/>
      </c>
      <c r="O68" s="14" t="str">
        <f t="shared" ref="O68:O131" si="10">IF($A68="","",MAX(0,$K68-$L68))</f>
        <v/>
      </c>
      <c r="P68" s="17" t="str">
        <f>IF($A68="","",IFERROR(_xludf.AGGREGATE(14,6,Betalingen!$C$3:$C$802/(Betalingen!$B$3:$B$802=$A68),1),""))</f>
        <v/>
      </c>
      <c r="Q68" s="18" t="str">
        <f>IF($E68="","",IF($E68="SRD",1,IF($E68="USD",IFERROR(INDEX(Instellingen!$B$22:$B$221,MATCH($D68,Instellingen!$A$22:$A$221,1)),""),IF($E68="EUR",IFERROR(INDEX(Instellingen!$C$22:$C$221,MATCH($D68,Instellingen!$A$22:$A$221,1)),""),""))))</f>
        <v/>
      </c>
      <c r="R68" s="14" t="str">
        <f t="shared" si="7"/>
        <v/>
      </c>
      <c r="S68" s="14" t="str">
        <f>IF($K68="","",($H68+IF($A68="","",SUMIFS(Extra_kosten!$N$3:$N$402,Extra_kosten!$B$3:$B$402,$A68)))*$Q68)</f>
        <v/>
      </c>
      <c r="T68" s="14" t="str">
        <f>IF($A68="","",SUMIFS(Betalingen!$L$3:$L$802,Betalingen!$B$3:$B$802,$A68))</f>
        <v/>
      </c>
      <c r="U68" s="14" t="str">
        <f>IF($A68="","",SUMIFS(Betalingen!$P$3:$P$802,Betalingen!$B$3:$B$802,$A68))</f>
        <v/>
      </c>
      <c r="V68" s="18" t="str">
        <f>IF($E68="","",IF($E68="SRD",1,IF($E68="USD",IFERROR(INDEX(Instellingen!$B$22:$B$221,MATCH(Instellingen!$B$3,Instellingen!$A$22:$A$221,1)),""),IF($E68="EUR",IFERROR(INDEX(Instellingen!$C$22:$C$221,MATCH(Instellingen!$B$3,Instellingen!$A$22:$A$221,1)),""),""))))</f>
        <v/>
      </c>
      <c r="W68" s="14" t="str">
        <f t="shared" si="6"/>
        <v/>
      </c>
    </row>
    <row r="69" spans="1:23" x14ac:dyDescent="0.3">
      <c r="A69" s="6"/>
      <c r="B69" s="6"/>
      <c r="C69" s="6"/>
      <c r="D69" s="8"/>
      <c r="E69" s="6"/>
      <c r="F69" s="12"/>
      <c r="G69" s="13"/>
      <c r="H69" s="14" t="str">
        <f>IF($F69="","",$F69*IF($G69="",Instellingen!$B$4,$G69))</f>
        <v/>
      </c>
      <c r="I69" s="14" t="str">
        <f t="shared" ref="I69:I132" si="11">IF($F69="","",$F69+$H69)</f>
        <v/>
      </c>
      <c r="J69" s="14" t="str">
        <f>IF($A69="","",SUMIFS(Extra_kosten!$O$3:$O$402,Extra_kosten!$B$3:$B$402,$A69))</f>
        <v/>
      </c>
      <c r="K69" s="14" t="str">
        <f t="shared" ref="K69:K132" si="12">IF($A69="","",$I69+$J69)</f>
        <v/>
      </c>
      <c r="L69" s="14" t="str">
        <f>IF($A69="","",SUMIFS(Betalingen!$K$3:$K$802,Betalingen!$B$3:$B$802,$A69))</f>
        <v/>
      </c>
      <c r="M69" s="15" t="str">
        <f t="shared" si="9"/>
        <v/>
      </c>
      <c r="N69" s="16" t="str">
        <f t="shared" si="8"/>
        <v/>
      </c>
      <c r="O69" s="14" t="str">
        <f t="shared" si="10"/>
        <v/>
      </c>
      <c r="P69" s="17" t="str">
        <f>IF($A69="","",IFERROR(_xludf.AGGREGATE(14,6,Betalingen!$C$3:$C$802/(Betalingen!$B$3:$B$802=$A69),1),""))</f>
        <v/>
      </c>
      <c r="Q69" s="18" t="str">
        <f>IF($E69="","",IF($E69="SRD",1,IF($E69="USD",IFERROR(INDEX(Instellingen!$B$22:$B$221,MATCH($D69,Instellingen!$A$22:$A$221,1)),""),IF($E69="EUR",IFERROR(INDEX(Instellingen!$C$22:$C$221,MATCH($D69,Instellingen!$A$22:$A$221,1)),""),""))))</f>
        <v/>
      </c>
      <c r="R69" s="14" t="str">
        <f t="shared" si="7"/>
        <v/>
      </c>
      <c r="S69" s="14" t="str">
        <f>IF($K69="","",($H69+IF($A69="","",SUMIFS(Extra_kosten!$N$3:$N$402,Extra_kosten!$B$3:$B$402,$A69)))*$Q69)</f>
        <v/>
      </c>
      <c r="T69" s="14" t="str">
        <f>IF($A69="","",SUMIFS(Betalingen!$L$3:$L$802,Betalingen!$B$3:$B$802,$A69))</f>
        <v/>
      </c>
      <c r="U69" s="14" t="str">
        <f>IF($A69="","",SUMIFS(Betalingen!$P$3:$P$802,Betalingen!$B$3:$B$802,$A69))</f>
        <v/>
      </c>
      <c r="V69" s="18" t="str">
        <f>IF($E69="","",IF($E69="SRD",1,IF($E69="USD",IFERROR(INDEX(Instellingen!$B$22:$B$221,MATCH(Instellingen!$B$3,Instellingen!$A$22:$A$221,1)),""),IF($E69="EUR",IFERROR(INDEX(Instellingen!$C$22:$C$221,MATCH(Instellingen!$B$3,Instellingen!$A$22:$A$221,1)),""),""))))</f>
        <v/>
      </c>
      <c r="W69" s="14" t="str">
        <f t="shared" ref="W69:W132" si="13">IF($O69="","",$O69*$V69)</f>
        <v/>
      </c>
    </row>
    <row r="70" spans="1:23" x14ac:dyDescent="0.3">
      <c r="A70" s="6"/>
      <c r="B70" s="6"/>
      <c r="C70" s="6"/>
      <c r="D70" s="8"/>
      <c r="E70" s="6"/>
      <c r="F70" s="12"/>
      <c r="G70" s="13"/>
      <c r="H70" s="14" t="str">
        <f>IF($F70="","",$F70*IF($G70="",Instellingen!$B$4,$G70))</f>
        <v/>
      </c>
      <c r="I70" s="14" t="str">
        <f t="shared" si="11"/>
        <v/>
      </c>
      <c r="J70" s="14" t="str">
        <f>IF($A70="","",SUMIFS(Extra_kosten!$O$3:$O$402,Extra_kosten!$B$3:$B$402,$A70))</f>
        <v/>
      </c>
      <c r="K70" s="14" t="str">
        <f t="shared" si="12"/>
        <v/>
      </c>
      <c r="L70" s="14" t="str">
        <f>IF($A70="","",SUMIFS(Betalingen!$K$3:$K$802,Betalingen!$B$3:$B$802,$A70))</f>
        <v/>
      </c>
      <c r="M70" s="15" t="str">
        <f t="shared" si="9"/>
        <v/>
      </c>
      <c r="N70" s="16" t="str">
        <f t="shared" si="8"/>
        <v/>
      </c>
      <c r="O70" s="14" t="str">
        <f t="shared" si="10"/>
        <v/>
      </c>
      <c r="P70" s="17" t="str">
        <f>IF($A70="","",IFERROR(_xludf.AGGREGATE(14,6,Betalingen!$C$3:$C$802/(Betalingen!$B$3:$B$802=$A70),1),""))</f>
        <v/>
      </c>
      <c r="Q70" s="18" t="str">
        <f>IF($E70="","",IF($E70="SRD",1,IF($E70="USD",IFERROR(INDEX(Instellingen!$B$22:$B$221,MATCH($D70,Instellingen!$A$22:$A$221,1)),""),IF($E70="EUR",IFERROR(INDEX(Instellingen!$C$22:$C$221,MATCH($D70,Instellingen!$A$22:$A$221,1)),""),""))))</f>
        <v/>
      </c>
      <c r="R70" s="14" t="str">
        <f t="shared" si="7"/>
        <v/>
      </c>
      <c r="S70" s="14" t="str">
        <f>IF($K70="","",($H70+IF($A70="","",SUMIFS(Extra_kosten!$N$3:$N$402,Extra_kosten!$B$3:$B$402,$A70)))*$Q70)</f>
        <v/>
      </c>
      <c r="T70" s="14" t="str">
        <f>IF($A70="","",SUMIFS(Betalingen!$L$3:$L$802,Betalingen!$B$3:$B$802,$A70))</f>
        <v/>
      </c>
      <c r="U70" s="14" t="str">
        <f>IF($A70="","",SUMIFS(Betalingen!$P$3:$P$802,Betalingen!$B$3:$B$802,$A70))</f>
        <v/>
      </c>
      <c r="V70" s="18" t="str">
        <f>IF($E70="","",IF($E70="SRD",1,IF($E70="USD",IFERROR(INDEX(Instellingen!$B$22:$B$221,MATCH(Instellingen!$B$3,Instellingen!$A$22:$A$221,1)),""),IF($E70="EUR",IFERROR(INDEX(Instellingen!$C$22:$C$221,MATCH(Instellingen!$B$3,Instellingen!$A$22:$A$221,1)),""),""))))</f>
        <v/>
      </c>
      <c r="W70" s="14" t="str">
        <f t="shared" si="13"/>
        <v/>
      </c>
    </row>
    <row r="71" spans="1:23" x14ac:dyDescent="0.3">
      <c r="A71" s="6"/>
      <c r="B71" s="6"/>
      <c r="C71" s="6"/>
      <c r="D71" s="8"/>
      <c r="E71" s="6"/>
      <c r="F71" s="12"/>
      <c r="G71" s="13"/>
      <c r="H71" s="14" t="str">
        <f>IF($F71="","",$F71*IF($G71="",Instellingen!$B$4,$G71))</f>
        <v/>
      </c>
      <c r="I71" s="14" t="str">
        <f t="shared" si="11"/>
        <v/>
      </c>
      <c r="J71" s="14" t="str">
        <f>IF($A71="","",SUMIFS(Extra_kosten!$O$3:$O$402,Extra_kosten!$B$3:$B$402,$A71))</f>
        <v/>
      </c>
      <c r="K71" s="14" t="str">
        <f t="shared" si="12"/>
        <v/>
      </c>
      <c r="L71" s="14" t="str">
        <f>IF($A71="","",SUMIFS(Betalingen!$K$3:$K$802,Betalingen!$B$3:$B$802,$A71))</f>
        <v/>
      </c>
      <c r="M71" s="15" t="str">
        <f t="shared" si="9"/>
        <v/>
      </c>
      <c r="N71" s="16" t="str">
        <f t="shared" si="8"/>
        <v/>
      </c>
      <c r="O71" s="14" t="str">
        <f t="shared" si="10"/>
        <v/>
      </c>
      <c r="P71" s="17" t="str">
        <f>IF($A71="","",IFERROR(_xludf.AGGREGATE(14,6,Betalingen!$C$3:$C$802/(Betalingen!$B$3:$B$802=$A71),1),""))</f>
        <v/>
      </c>
      <c r="Q71" s="18" t="str">
        <f>IF($E71="","",IF($E71="SRD",1,IF($E71="USD",IFERROR(INDEX(Instellingen!$B$22:$B$221,MATCH($D71,Instellingen!$A$22:$A$221,1)),""),IF($E71="EUR",IFERROR(INDEX(Instellingen!$C$22:$C$221,MATCH($D71,Instellingen!$A$22:$A$221,1)),""),""))))</f>
        <v/>
      </c>
      <c r="R71" s="14" t="str">
        <f t="shared" si="7"/>
        <v/>
      </c>
      <c r="S71" s="14" t="str">
        <f>IF($K71="","",($H71+IF($A71="","",SUMIFS(Extra_kosten!$N$3:$N$402,Extra_kosten!$B$3:$B$402,$A71)))*$Q71)</f>
        <v/>
      </c>
      <c r="T71" s="14" t="str">
        <f>IF($A71="","",SUMIFS(Betalingen!$L$3:$L$802,Betalingen!$B$3:$B$802,$A71))</f>
        <v/>
      </c>
      <c r="U71" s="14" t="str">
        <f>IF($A71="","",SUMIFS(Betalingen!$P$3:$P$802,Betalingen!$B$3:$B$802,$A71))</f>
        <v/>
      </c>
      <c r="V71" s="18" t="str">
        <f>IF($E71="","",IF($E71="SRD",1,IF($E71="USD",IFERROR(INDEX(Instellingen!$B$22:$B$221,MATCH(Instellingen!$B$3,Instellingen!$A$22:$A$221,1)),""),IF($E71="EUR",IFERROR(INDEX(Instellingen!$C$22:$C$221,MATCH(Instellingen!$B$3,Instellingen!$A$22:$A$221,1)),""),""))))</f>
        <v/>
      </c>
      <c r="W71" s="14" t="str">
        <f t="shared" si="13"/>
        <v/>
      </c>
    </row>
    <row r="72" spans="1:23" x14ac:dyDescent="0.3">
      <c r="A72" s="6"/>
      <c r="B72" s="6"/>
      <c r="C72" s="6"/>
      <c r="D72" s="8"/>
      <c r="E72" s="6"/>
      <c r="F72" s="12"/>
      <c r="G72" s="13"/>
      <c r="H72" s="14" t="str">
        <f>IF($F72="","",$F72*IF($G72="",Instellingen!$B$4,$G72))</f>
        <v/>
      </c>
      <c r="I72" s="14" t="str">
        <f t="shared" si="11"/>
        <v/>
      </c>
      <c r="J72" s="14" t="str">
        <f>IF($A72="","",SUMIFS(Extra_kosten!$O$3:$O$402,Extra_kosten!$B$3:$B$402,$A72))</f>
        <v/>
      </c>
      <c r="K72" s="14" t="str">
        <f t="shared" si="12"/>
        <v/>
      </c>
      <c r="L72" s="14" t="str">
        <f>IF($A72="","",SUMIFS(Betalingen!$K$3:$K$802,Betalingen!$B$3:$B$802,$A72))</f>
        <v/>
      </c>
      <c r="M72" s="15" t="str">
        <f t="shared" si="9"/>
        <v/>
      </c>
      <c r="N72" s="16" t="str">
        <f t="shared" si="8"/>
        <v/>
      </c>
      <c r="O72" s="14" t="str">
        <f t="shared" si="10"/>
        <v/>
      </c>
      <c r="P72" s="17" t="str">
        <f>IF($A72="","",IFERROR(_xludf.AGGREGATE(14,6,Betalingen!$C$3:$C$802/(Betalingen!$B$3:$B$802=$A72),1),""))</f>
        <v/>
      </c>
      <c r="Q72" s="18" t="str">
        <f>IF($E72="","",IF($E72="SRD",1,IF($E72="USD",IFERROR(INDEX(Instellingen!$B$22:$B$221,MATCH($D72,Instellingen!$A$22:$A$221,1)),""),IF($E72="EUR",IFERROR(INDEX(Instellingen!$C$22:$C$221,MATCH($D72,Instellingen!$A$22:$A$221,1)),""),""))))</f>
        <v/>
      </c>
      <c r="R72" s="14" t="str">
        <f t="shared" si="7"/>
        <v/>
      </c>
      <c r="S72" s="14" t="str">
        <f>IF($K72="","",($H72+IF($A72="","",SUMIFS(Extra_kosten!$N$3:$N$402,Extra_kosten!$B$3:$B$402,$A72)))*$Q72)</f>
        <v/>
      </c>
      <c r="T72" s="14" t="str">
        <f>IF($A72="","",SUMIFS(Betalingen!$L$3:$L$802,Betalingen!$B$3:$B$802,$A72))</f>
        <v/>
      </c>
      <c r="U72" s="14" t="str">
        <f>IF($A72="","",SUMIFS(Betalingen!$P$3:$P$802,Betalingen!$B$3:$B$802,$A72))</f>
        <v/>
      </c>
      <c r="V72" s="18" t="str">
        <f>IF($E72="","",IF($E72="SRD",1,IF($E72="USD",IFERROR(INDEX(Instellingen!$B$22:$B$221,MATCH(Instellingen!$B$3,Instellingen!$A$22:$A$221,1)),""),IF($E72="EUR",IFERROR(INDEX(Instellingen!$C$22:$C$221,MATCH(Instellingen!$B$3,Instellingen!$A$22:$A$221,1)),""),""))))</f>
        <v/>
      </c>
      <c r="W72" s="14" t="str">
        <f t="shared" si="13"/>
        <v/>
      </c>
    </row>
    <row r="73" spans="1:23" x14ac:dyDescent="0.3">
      <c r="A73" s="6"/>
      <c r="B73" s="6"/>
      <c r="C73" s="6"/>
      <c r="D73" s="8"/>
      <c r="E73" s="6"/>
      <c r="F73" s="12"/>
      <c r="G73" s="13"/>
      <c r="H73" s="14" t="str">
        <f>IF($F73="","",$F73*IF($G73="",Instellingen!$B$4,$G73))</f>
        <v/>
      </c>
      <c r="I73" s="14" t="str">
        <f t="shared" si="11"/>
        <v/>
      </c>
      <c r="J73" s="14" t="str">
        <f>IF($A73="","",SUMIFS(Extra_kosten!$O$3:$O$402,Extra_kosten!$B$3:$B$402,$A73))</f>
        <v/>
      </c>
      <c r="K73" s="14" t="str">
        <f t="shared" si="12"/>
        <v/>
      </c>
      <c r="L73" s="14" t="str">
        <f>IF($A73="","",SUMIFS(Betalingen!$K$3:$K$802,Betalingen!$B$3:$B$802,$A73))</f>
        <v/>
      </c>
      <c r="M73" s="15" t="str">
        <f t="shared" si="9"/>
        <v/>
      </c>
      <c r="N73" s="16" t="str">
        <f t="shared" si="8"/>
        <v/>
      </c>
      <c r="O73" s="14" t="str">
        <f t="shared" si="10"/>
        <v/>
      </c>
      <c r="P73" s="17" t="str">
        <f>IF($A73="","",IFERROR(_xludf.AGGREGATE(14,6,Betalingen!$C$3:$C$802/(Betalingen!$B$3:$B$802=$A73),1),""))</f>
        <v/>
      </c>
      <c r="Q73" s="18" t="str">
        <f>IF($E73="","",IF($E73="SRD",1,IF($E73="USD",IFERROR(INDEX(Instellingen!$B$22:$B$221,MATCH($D73,Instellingen!$A$22:$A$221,1)),""),IF($E73="EUR",IFERROR(INDEX(Instellingen!$C$22:$C$221,MATCH($D73,Instellingen!$A$22:$A$221,1)),""),""))))</f>
        <v/>
      </c>
      <c r="R73" s="14" t="str">
        <f t="shared" si="7"/>
        <v/>
      </c>
      <c r="S73" s="14" t="str">
        <f>IF($K73="","",($H73+IF($A73="","",SUMIFS(Extra_kosten!$N$3:$N$402,Extra_kosten!$B$3:$B$402,$A73)))*$Q73)</f>
        <v/>
      </c>
      <c r="T73" s="14" t="str">
        <f>IF($A73="","",SUMIFS(Betalingen!$L$3:$L$802,Betalingen!$B$3:$B$802,$A73))</f>
        <v/>
      </c>
      <c r="U73" s="14" t="str">
        <f>IF($A73="","",SUMIFS(Betalingen!$P$3:$P$802,Betalingen!$B$3:$B$802,$A73))</f>
        <v/>
      </c>
      <c r="V73" s="18" t="str">
        <f>IF($E73="","",IF($E73="SRD",1,IF($E73="USD",IFERROR(INDEX(Instellingen!$B$22:$B$221,MATCH(Instellingen!$B$3,Instellingen!$A$22:$A$221,1)),""),IF($E73="EUR",IFERROR(INDEX(Instellingen!$C$22:$C$221,MATCH(Instellingen!$B$3,Instellingen!$A$22:$A$221,1)),""),""))))</f>
        <v/>
      </c>
      <c r="W73" s="14" t="str">
        <f t="shared" si="13"/>
        <v/>
      </c>
    </row>
    <row r="74" spans="1:23" x14ac:dyDescent="0.3">
      <c r="A74" s="6"/>
      <c r="B74" s="6"/>
      <c r="C74" s="6"/>
      <c r="D74" s="8"/>
      <c r="E74" s="6"/>
      <c r="F74" s="12"/>
      <c r="G74" s="13"/>
      <c r="H74" s="14" t="str">
        <f>IF($F74="","",$F74*IF($G74="",Instellingen!$B$4,$G74))</f>
        <v/>
      </c>
      <c r="I74" s="14" t="str">
        <f t="shared" si="11"/>
        <v/>
      </c>
      <c r="J74" s="14" t="str">
        <f>IF($A74="","",SUMIFS(Extra_kosten!$O$3:$O$402,Extra_kosten!$B$3:$B$402,$A74))</f>
        <v/>
      </c>
      <c r="K74" s="14" t="str">
        <f t="shared" si="12"/>
        <v/>
      </c>
      <c r="L74" s="14" t="str">
        <f>IF($A74="","",SUMIFS(Betalingen!$K$3:$K$802,Betalingen!$B$3:$B$802,$A74))</f>
        <v/>
      </c>
      <c r="M74" s="15" t="str">
        <f t="shared" si="9"/>
        <v/>
      </c>
      <c r="N74" s="16" t="str">
        <f t="shared" si="8"/>
        <v/>
      </c>
      <c r="O74" s="14" t="str">
        <f t="shared" si="10"/>
        <v/>
      </c>
      <c r="P74" s="17" t="str">
        <f>IF($A74="","",IFERROR(_xludf.AGGREGATE(14,6,Betalingen!$C$3:$C$802/(Betalingen!$B$3:$B$802=$A74),1),""))</f>
        <v/>
      </c>
      <c r="Q74" s="18" t="str">
        <f>IF($E74="","",IF($E74="SRD",1,IF($E74="USD",IFERROR(INDEX(Instellingen!$B$22:$B$221,MATCH($D74,Instellingen!$A$22:$A$221,1)),""),IF($E74="EUR",IFERROR(INDEX(Instellingen!$C$22:$C$221,MATCH($D74,Instellingen!$A$22:$A$221,1)),""),""))))</f>
        <v/>
      </c>
      <c r="R74" s="14" t="str">
        <f t="shared" si="7"/>
        <v/>
      </c>
      <c r="S74" s="14" t="str">
        <f>IF($K74="","",($H74+IF($A74="","",SUMIFS(Extra_kosten!$N$3:$N$402,Extra_kosten!$B$3:$B$402,$A74)))*$Q74)</f>
        <v/>
      </c>
      <c r="T74" s="14" t="str">
        <f>IF($A74="","",SUMIFS(Betalingen!$L$3:$L$802,Betalingen!$B$3:$B$802,$A74))</f>
        <v/>
      </c>
      <c r="U74" s="14" t="str">
        <f>IF($A74="","",SUMIFS(Betalingen!$P$3:$P$802,Betalingen!$B$3:$B$802,$A74))</f>
        <v/>
      </c>
      <c r="V74" s="18" t="str">
        <f>IF($E74="","",IF($E74="SRD",1,IF($E74="USD",IFERROR(INDEX(Instellingen!$B$22:$B$221,MATCH(Instellingen!$B$3,Instellingen!$A$22:$A$221,1)),""),IF($E74="EUR",IFERROR(INDEX(Instellingen!$C$22:$C$221,MATCH(Instellingen!$B$3,Instellingen!$A$22:$A$221,1)),""),""))))</f>
        <v/>
      </c>
      <c r="W74" s="14" t="str">
        <f t="shared" si="13"/>
        <v/>
      </c>
    </row>
    <row r="75" spans="1:23" x14ac:dyDescent="0.3">
      <c r="A75" s="6"/>
      <c r="B75" s="6"/>
      <c r="C75" s="6"/>
      <c r="D75" s="8"/>
      <c r="E75" s="6"/>
      <c r="F75" s="12"/>
      <c r="G75" s="13"/>
      <c r="H75" s="14" t="str">
        <f>IF($F75="","",$F75*IF($G75="",Instellingen!$B$4,$G75))</f>
        <v/>
      </c>
      <c r="I75" s="14" t="str">
        <f t="shared" si="11"/>
        <v/>
      </c>
      <c r="J75" s="14" t="str">
        <f>IF($A75="","",SUMIFS(Extra_kosten!$O$3:$O$402,Extra_kosten!$B$3:$B$402,$A75))</f>
        <v/>
      </c>
      <c r="K75" s="14" t="str">
        <f t="shared" si="12"/>
        <v/>
      </c>
      <c r="L75" s="14" t="str">
        <f>IF($A75="","",SUMIFS(Betalingen!$K$3:$K$802,Betalingen!$B$3:$B$802,$A75))</f>
        <v/>
      </c>
      <c r="M75" s="15" t="str">
        <f t="shared" si="9"/>
        <v/>
      </c>
      <c r="N75" s="16" t="str">
        <f t="shared" si="8"/>
        <v/>
      </c>
      <c r="O75" s="14" t="str">
        <f t="shared" si="10"/>
        <v/>
      </c>
      <c r="P75" s="17" t="str">
        <f>IF($A75="","",IFERROR(_xludf.AGGREGATE(14,6,Betalingen!$C$3:$C$802/(Betalingen!$B$3:$B$802=$A75),1),""))</f>
        <v/>
      </c>
      <c r="Q75" s="18" t="str">
        <f>IF($E75="","",IF($E75="SRD",1,IF($E75="USD",IFERROR(INDEX(Instellingen!$B$22:$B$221,MATCH($D75,Instellingen!$A$22:$A$221,1)),""),IF($E75="EUR",IFERROR(INDEX(Instellingen!$C$22:$C$221,MATCH($D75,Instellingen!$A$22:$A$221,1)),""),""))))</f>
        <v/>
      </c>
      <c r="R75" s="14" t="str">
        <f t="shared" si="7"/>
        <v/>
      </c>
      <c r="S75" s="14" t="str">
        <f>IF($K75="","",($H75+IF($A75="","",SUMIFS(Extra_kosten!$N$3:$N$402,Extra_kosten!$B$3:$B$402,$A75)))*$Q75)</f>
        <v/>
      </c>
      <c r="T75" s="14" t="str">
        <f>IF($A75="","",SUMIFS(Betalingen!$L$3:$L$802,Betalingen!$B$3:$B$802,$A75))</f>
        <v/>
      </c>
      <c r="U75" s="14" t="str">
        <f>IF($A75="","",SUMIFS(Betalingen!$P$3:$P$802,Betalingen!$B$3:$B$802,$A75))</f>
        <v/>
      </c>
      <c r="V75" s="18" t="str">
        <f>IF($E75="","",IF($E75="SRD",1,IF($E75="USD",IFERROR(INDEX(Instellingen!$B$22:$B$221,MATCH(Instellingen!$B$3,Instellingen!$A$22:$A$221,1)),""),IF($E75="EUR",IFERROR(INDEX(Instellingen!$C$22:$C$221,MATCH(Instellingen!$B$3,Instellingen!$A$22:$A$221,1)),""),""))))</f>
        <v/>
      </c>
      <c r="W75" s="14" t="str">
        <f t="shared" si="13"/>
        <v/>
      </c>
    </row>
    <row r="76" spans="1:23" x14ac:dyDescent="0.3">
      <c r="A76" s="6"/>
      <c r="B76" s="6"/>
      <c r="C76" s="6"/>
      <c r="D76" s="8"/>
      <c r="E76" s="6"/>
      <c r="F76" s="12"/>
      <c r="G76" s="13"/>
      <c r="H76" s="14" t="str">
        <f>IF($F76="","",$F76*IF($G76="",Instellingen!$B$4,$G76))</f>
        <v/>
      </c>
      <c r="I76" s="14" t="str">
        <f t="shared" si="11"/>
        <v/>
      </c>
      <c r="J76" s="14" t="str">
        <f>IF($A76="","",SUMIFS(Extra_kosten!$O$3:$O$402,Extra_kosten!$B$3:$B$402,$A76))</f>
        <v/>
      </c>
      <c r="K76" s="14" t="str">
        <f t="shared" si="12"/>
        <v/>
      </c>
      <c r="L76" s="14" t="str">
        <f>IF($A76="","",SUMIFS(Betalingen!$K$3:$K$802,Betalingen!$B$3:$B$802,$A76))</f>
        <v/>
      </c>
      <c r="M76" s="15" t="str">
        <f t="shared" si="9"/>
        <v/>
      </c>
      <c r="N76" s="16" t="str">
        <f t="shared" si="8"/>
        <v/>
      </c>
      <c r="O76" s="14" t="str">
        <f t="shared" si="10"/>
        <v/>
      </c>
      <c r="P76" s="17" t="str">
        <f>IF($A76="","",IFERROR(_xludf.AGGREGATE(14,6,Betalingen!$C$3:$C$802/(Betalingen!$B$3:$B$802=$A76),1),""))</f>
        <v/>
      </c>
      <c r="Q76" s="18" t="str">
        <f>IF($E76="","",IF($E76="SRD",1,IF($E76="USD",IFERROR(INDEX(Instellingen!$B$22:$B$221,MATCH($D76,Instellingen!$A$22:$A$221,1)),""),IF($E76="EUR",IFERROR(INDEX(Instellingen!$C$22:$C$221,MATCH($D76,Instellingen!$A$22:$A$221,1)),""),""))))</f>
        <v/>
      </c>
      <c r="R76" s="14" t="str">
        <f t="shared" si="7"/>
        <v/>
      </c>
      <c r="S76" s="14" t="str">
        <f>IF($K76="","",($H76+IF($A76="","",SUMIFS(Extra_kosten!$N$3:$N$402,Extra_kosten!$B$3:$B$402,$A76)))*$Q76)</f>
        <v/>
      </c>
      <c r="T76" s="14" t="str">
        <f>IF($A76="","",SUMIFS(Betalingen!$L$3:$L$802,Betalingen!$B$3:$B$802,$A76))</f>
        <v/>
      </c>
      <c r="U76" s="14" t="str">
        <f>IF($A76="","",SUMIFS(Betalingen!$P$3:$P$802,Betalingen!$B$3:$B$802,$A76))</f>
        <v/>
      </c>
      <c r="V76" s="18" t="str">
        <f>IF($E76="","",IF($E76="SRD",1,IF($E76="USD",IFERROR(INDEX(Instellingen!$B$22:$B$221,MATCH(Instellingen!$B$3,Instellingen!$A$22:$A$221,1)),""),IF($E76="EUR",IFERROR(INDEX(Instellingen!$C$22:$C$221,MATCH(Instellingen!$B$3,Instellingen!$A$22:$A$221,1)),""),""))))</f>
        <v/>
      </c>
      <c r="W76" s="14" t="str">
        <f t="shared" si="13"/>
        <v/>
      </c>
    </row>
    <row r="77" spans="1:23" x14ac:dyDescent="0.3">
      <c r="A77" s="6"/>
      <c r="B77" s="6"/>
      <c r="C77" s="6"/>
      <c r="D77" s="8"/>
      <c r="E77" s="6"/>
      <c r="F77" s="12"/>
      <c r="G77" s="13"/>
      <c r="H77" s="14" t="str">
        <f>IF($F77="","",$F77*IF($G77="",Instellingen!$B$4,$G77))</f>
        <v/>
      </c>
      <c r="I77" s="14" t="str">
        <f t="shared" si="11"/>
        <v/>
      </c>
      <c r="J77" s="14" t="str">
        <f>IF($A77="","",SUMIFS(Extra_kosten!$O$3:$O$402,Extra_kosten!$B$3:$B$402,$A77))</f>
        <v/>
      </c>
      <c r="K77" s="14" t="str">
        <f t="shared" si="12"/>
        <v/>
      </c>
      <c r="L77" s="14" t="str">
        <f>IF($A77="","",SUMIFS(Betalingen!$K$3:$K$802,Betalingen!$B$3:$B$802,$A77))</f>
        <v/>
      </c>
      <c r="M77" s="15" t="str">
        <f t="shared" si="9"/>
        <v/>
      </c>
      <c r="N77" s="16" t="str">
        <f t="shared" si="8"/>
        <v/>
      </c>
      <c r="O77" s="14" t="str">
        <f t="shared" si="10"/>
        <v/>
      </c>
      <c r="P77" s="17" t="str">
        <f>IF($A77="","",IFERROR(_xludf.AGGREGATE(14,6,Betalingen!$C$3:$C$802/(Betalingen!$B$3:$B$802=$A77),1),""))</f>
        <v/>
      </c>
      <c r="Q77" s="18" t="str">
        <f>IF($E77="","",IF($E77="SRD",1,IF($E77="USD",IFERROR(INDEX(Instellingen!$B$22:$B$221,MATCH($D77,Instellingen!$A$22:$A$221,1)),""),IF($E77="EUR",IFERROR(INDEX(Instellingen!$C$22:$C$221,MATCH($D77,Instellingen!$A$22:$A$221,1)),""),""))))</f>
        <v/>
      </c>
      <c r="R77" s="14" t="str">
        <f t="shared" si="7"/>
        <v/>
      </c>
      <c r="S77" s="14" t="str">
        <f>IF($K77="","",($H77+IF($A77="","",SUMIFS(Extra_kosten!$N$3:$N$402,Extra_kosten!$B$3:$B$402,$A77)))*$Q77)</f>
        <v/>
      </c>
      <c r="T77" s="14" t="str">
        <f>IF($A77="","",SUMIFS(Betalingen!$L$3:$L$802,Betalingen!$B$3:$B$802,$A77))</f>
        <v/>
      </c>
      <c r="U77" s="14" t="str">
        <f>IF($A77="","",SUMIFS(Betalingen!$P$3:$P$802,Betalingen!$B$3:$B$802,$A77))</f>
        <v/>
      </c>
      <c r="V77" s="18" t="str">
        <f>IF($E77="","",IF($E77="SRD",1,IF($E77="USD",IFERROR(INDEX(Instellingen!$B$22:$B$221,MATCH(Instellingen!$B$3,Instellingen!$A$22:$A$221,1)),""),IF($E77="EUR",IFERROR(INDEX(Instellingen!$C$22:$C$221,MATCH(Instellingen!$B$3,Instellingen!$A$22:$A$221,1)),""),""))))</f>
        <v/>
      </c>
      <c r="W77" s="14" t="str">
        <f t="shared" si="13"/>
        <v/>
      </c>
    </row>
    <row r="78" spans="1:23" x14ac:dyDescent="0.3">
      <c r="A78" s="6"/>
      <c r="B78" s="6"/>
      <c r="C78" s="6"/>
      <c r="D78" s="8"/>
      <c r="E78" s="6"/>
      <c r="F78" s="12"/>
      <c r="G78" s="13"/>
      <c r="H78" s="14" t="str">
        <f>IF($F78="","",$F78*IF($G78="",Instellingen!$B$4,$G78))</f>
        <v/>
      </c>
      <c r="I78" s="14" t="str">
        <f t="shared" si="11"/>
        <v/>
      </c>
      <c r="J78" s="14" t="str">
        <f>IF($A78="","",SUMIFS(Extra_kosten!$O$3:$O$402,Extra_kosten!$B$3:$B$402,$A78))</f>
        <v/>
      </c>
      <c r="K78" s="14" t="str">
        <f t="shared" si="12"/>
        <v/>
      </c>
      <c r="L78" s="14" t="str">
        <f>IF($A78="","",SUMIFS(Betalingen!$K$3:$K$802,Betalingen!$B$3:$B$802,$A78))</f>
        <v/>
      </c>
      <c r="M78" s="15" t="str">
        <f t="shared" si="9"/>
        <v/>
      </c>
      <c r="N78" s="16" t="str">
        <f t="shared" si="8"/>
        <v/>
      </c>
      <c r="O78" s="14" t="str">
        <f t="shared" si="10"/>
        <v/>
      </c>
      <c r="P78" s="17" t="str">
        <f>IF($A78="","",IFERROR(_xludf.AGGREGATE(14,6,Betalingen!$C$3:$C$802/(Betalingen!$B$3:$B$802=$A78),1),""))</f>
        <v/>
      </c>
      <c r="Q78" s="18" t="str">
        <f>IF($E78="","",IF($E78="SRD",1,IF($E78="USD",IFERROR(INDEX(Instellingen!$B$22:$B$221,MATCH($D78,Instellingen!$A$22:$A$221,1)),""),IF($E78="EUR",IFERROR(INDEX(Instellingen!$C$22:$C$221,MATCH($D78,Instellingen!$A$22:$A$221,1)),""),""))))</f>
        <v/>
      </c>
      <c r="R78" s="14" t="str">
        <f t="shared" si="7"/>
        <v/>
      </c>
      <c r="S78" s="14" t="str">
        <f>IF($K78="","",($H78+IF($A78="","",SUMIFS(Extra_kosten!$N$3:$N$402,Extra_kosten!$B$3:$B$402,$A78)))*$Q78)</f>
        <v/>
      </c>
      <c r="T78" s="14" t="str">
        <f>IF($A78="","",SUMIFS(Betalingen!$L$3:$L$802,Betalingen!$B$3:$B$802,$A78))</f>
        <v/>
      </c>
      <c r="U78" s="14" t="str">
        <f>IF($A78="","",SUMIFS(Betalingen!$P$3:$P$802,Betalingen!$B$3:$B$802,$A78))</f>
        <v/>
      </c>
      <c r="V78" s="18" t="str">
        <f>IF($E78="","",IF($E78="SRD",1,IF($E78="USD",IFERROR(INDEX(Instellingen!$B$22:$B$221,MATCH(Instellingen!$B$3,Instellingen!$A$22:$A$221,1)),""),IF($E78="EUR",IFERROR(INDEX(Instellingen!$C$22:$C$221,MATCH(Instellingen!$B$3,Instellingen!$A$22:$A$221,1)),""),""))))</f>
        <v/>
      </c>
      <c r="W78" s="14" t="str">
        <f t="shared" si="13"/>
        <v/>
      </c>
    </row>
    <row r="79" spans="1:23" x14ac:dyDescent="0.3">
      <c r="A79" s="6"/>
      <c r="B79" s="6"/>
      <c r="C79" s="6"/>
      <c r="D79" s="8"/>
      <c r="E79" s="6"/>
      <c r="F79" s="12"/>
      <c r="G79" s="13"/>
      <c r="H79" s="14" t="str">
        <f>IF($F79="","",$F79*IF($G79="",Instellingen!$B$4,$G79))</f>
        <v/>
      </c>
      <c r="I79" s="14" t="str">
        <f t="shared" si="11"/>
        <v/>
      </c>
      <c r="J79" s="14" t="str">
        <f>IF($A79="","",SUMIFS(Extra_kosten!$O$3:$O$402,Extra_kosten!$B$3:$B$402,$A79))</f>
        <v/>
      </c>
      <c r="K79" s="14" t="str">
        <f t="shared" si="12"/>
        <v/>
      </c>
      <c r="L79" s="14" t="str">
        <f>IF($A79="","",SUMIFS(Betalingen!$K$3:$K$802,Betalingen!$B$3:$B$802,$A79))</f>
        <v/>
      </c>
      <c r="M79" s="15" t="str">
        <f t="shared" si="9"/>
        <v/>
      </c>
      <c r="N79" s="16" t="str">
        <f t="shared" si="8"/>
        <v/>
      </c>
      <c r="O79" s="14" t="str">
        <f t="shared" si="10"/>
        <v/>
      </c>
      <c r="P79" s="17" t="str">
        <f>IF($A79="","",IFERROR(_xludf.AGGREGATE(14,6,Betalingen!$C$3:$C$802/(Betalingen!$B$3:$B$802=$A79),1),""))</f>
        <v/>
      </c>
      <c r="Q79" s="18" t="str">
        <f>IF($E79="","",IF($E79="SRD",1,IF($E79="USD",IFERROR(INDEX(Instellingen!$B$22:$B$221,MATCH($D79,Instellingen!$A$22:$A$221,1)),""),IF($E79="EUR",IFERROR(INDEX(Instellingen!$C$22:$C$221,MATCH($D79,Instellingen!$A$22:$A$221,1)),""),""))))</f>
        <v/>
      </c>
      <c r="R79" s="14" t="str">
        <f t="shared" si="7"/>
        <v/>
      </c>
      <c r="S79" s="14" t="str">
        <f>IF($K79="","",($H79+IF($A79="","",SUMIFS(Extra_kosten!$N$3:$N$402,Extra_kosten!$B$3:$B$402,$A79)))*$Q79)</f>
        <v/>
      </c>
      <c r="T79" s="14" t="str">
        <f>IF($A79="","",SUMIFS(Betalingen!$L$3:$L$802,Betalingen!$B$3:$B$802,$A79))</f>
        <v/>
      </c>
      <c r="U79" s="14" t="str">
        <f>IF($A79="","",SUMIFS(Betalingen!$P$3:$P$802,Betalingen!$B$3:$B$802,$A79))</f>
        <v/>
      </c>
      <c r="V79" s="18" t="str">
        <f>IF($E79="","",IF($E79="SRD",1,IF($E79="USD",IFERROR(INDEX(Instellingen!$B$22:$B$221,MATCH(Instellingen!$B$3,Instellingen!$A$22:$A$221,1)),""),IF($E79="EUR",IFERROR(INDEX(Instellingen!$C$22:$C$221,MATCH(Instellingen!$B$3,Instellingen!$A$22:$A$221,1)),""),""))))</f>
        <v/>
      </c>
      <c r="W79" s="14" t="str">
        <f t="shared" si="13"/>
        <v/>
      </c>
    </row>
    <row r="80" spans="1:23" x14ac:dyDescent="0.3">
      <c r="A80" s="6"/>
      <c r="B80" s="6"/>
      <c r="C80" s="6"/>
      <c r="D80" s="8"/>
      <c r="E80" s="6"/>
      <c r="F80" s="12"/>
      <c r="G80" s="13"/>
      <c r="H80" s="14" t="str">
        <f>IF($F80="","",$F80*IF($G80="",Instellingen!$B$4,$G80))</f>
        <v/>
      </c>
      <c r="I80" s="14" t="str">
        <f t="shared" si="11"/>
        <v/>
      </c>
      <c r="J80" s="14" t="str">
        <f>IF($A80="","",SUMIFS(Extra_kosten!$O$3:$O$402,Extra_kosten!$B$3:$B$402,$A80))</f>
        <v/>
      </c>
      <c r="K80" s="14" t="str">
        <f t="shared" si="12"/>
        <v/>
      </c>
      <c r="L80" s="14" t="str">
        <f>IF($A80="","",SUMIFS(Betalingen!$K$3:$K$802,Betalingen!$B$3:$B$802,$A80))</f>
        <v/>
      </c>
      <c r="M80" s="15" t="str">
        <f t="shared" si="9"/>
        <v/>
      </c>
      <c r="N80" s="16" t="str">
        <f t="shared" si="8"/>
        <v/>
      </c>
      <c r="O80" s="14" t="str">
        <f t="shared" si="10"/>
        <v/>
      </c>
      <c r="P80" s="17" t="str">
        <f>IF($A80="","",IFERROR(_xludf.AGGREGATE(14,6,Betalingen!$C$3:$C$802/(Betalingen!$B$3:$B$802=$A80),1),""))</f>
        <v/>
      </c>
      <c r="Q80" s="18" t="str">
        <f>IF($E80="","",IF($E80="SRD",1,IF($E80="USD",IFERROR(INDEX(Instellingen!$B$22:$B$221,MATCH($D80,Instellingen!$A$22:$A$221,1)),""),IF($E80="EUR",IFERROR(INDEX(Instellingen!$C$22:$C$221,MATCH($D80,Instellingen!$A$22:$A$221,1)),""),""))))</f>
        <v/>
      </c>
      <c r="R80" s="14" t="str">
        <f t="shared" si="7"/>
        <v/>
      </c>
      <c r="S80" s="14" t="str">
        <f>IF($K80="","",($H80+IF($A80="","",SUMIFS(Extra_kosten!$N$3:$N$402,Extra_kosten!$B$3:$B$402,$A80)))*$Q80)</f>
        <v/>
      </c>
      <c r="T80" s="14" t="str">
        <f>IF($A80="","",SUMIFS(Betalingen!$L$3:$L$802,Betalingen!$B$3:$B$802,$A80))</f>
        <v/>
      </c>
      <c r="U80" s="14" t="str">
        <f>IF($A80="","",SUMIFS(Betalingen!$P$3:$P$802,Betalingen!$B$3:$B$802,$A80))</f>
        <v/>
      </c>
      <c r="V80" s="18" t="str">
        <f>IF($E80="","",IF($E80="SRD",1,IF($E80="USD",IFERROR(INDEX(Instellingen!$B$22:$B$221,MATCH(Instellingen!$B$3,Instellingen!$A$22:$A$221,1)),""),IF($E80="EUR",IFERROR(INDEX(Instellingen!$C$22:$C$221,MATCH(Instellingen!$B$3,Instellingen!$A$22:$A$221,1)),""),""))))</f>
        <v/>
      </c>
      <c r="W80" s="14" t="str">
        <f t="shared" si="13"/>
        <v/>
      </c>
    </row>
    <row r="81" spans="1:23" x14ac:dyDescent="0.3">
      <c r="A81" s="6"/>
      <c r="B81" s="6"/>
      <c r="C81" s="6"/>
      <c r="D81" s="8"/>
      <c r="E81" s="6"/>
      <c r="F81" s="12"/>
      <c r="G81" s="13"/>
      <c r="H81" s="14" t="str">
        <f>IF($F81="","",$F81*IF($G81="",Instellingen!$B$4,$G81))</f>
        <v/>
      </c>
      <c r="I81" s="14" t="str">
        <f t="shared" si="11"/>
        <v/>
      </c>
      <c r="J81" s="14" t="str">
        <f>IF($A81="","",SUMIFS(Extra_kosten!$O$3:$O$402,Extra_kosten!$B$3:$B$402,$A81))</f>
        <v/>
      </c>
      <c r="K81" s="14" t="str">
        <f t="shared" si="12"/>
        <v/>
      </c>
      <c r="L81" s="14" t="str">
        <f>IF($A81="","",SUMIFS(Betalingen!$K$3:$K$802,Betalingen!$B$3:$B$802,$A81))</f>
        <v/>
      </c>
      <c r="M81" s="15" t="str">
        <f t="shared" si="9"/>
        <v/>
      </c>
      <c r="N81" s="16" t="str">
        <f t="shared" si="8"/>
        <v/>
      </c>
      <c r="O81" s="14" t="str">
        <f t="shared" si="10"/>
        <v/>
      </c>
      <c r="P81" s="17" t="str">
        <f>IF($A81="","",IFERROR(_xludf.AGGREGATE(14,6,Betalingen!$C$3:$C$802/(Betalingen!$B$3:$B$802=$A81),1),""))</f>
        <v/>
      </c>
      <c r="Q81" s="18" t="str">
        <f>IF($E81="","",IF($E81="SRD",1,IF($E81="USD",IFERROR(INDEX(Instellingen!$B$22:$B$221,MATCH($D81,Instellingen!$A$22:$A$221,1)),""),IF($E81="EUR",IFERROR(INDEX(Instellingen!$C$22:$C$221,MATCH($D81,Instellingen!$A$22:$A$221,1)),""),""))))</f>
        <v/>
      </c>
      <c r="R81" s="14" t="str">
        <f t="shared" si="7"/>
        <v/>
      </c>
      <c r="S81" s="14" t="str">
        <f>IF($K81="","",($H81+IF($A81="","",SUMIFS(Extra_kosten!$N$3:$N$402,Extra_kosten!$B$3:$B$402,$A81)))*$Q81)</f>
        <v/>
      </c>
      <c r="T81" s="14" t="str">
        <f>IF($A81="","",SUMIFS(Betalingen!$L$3:$L$802,Betalingen!$B$3:$B$802,$A81))</f>
        <v/>
      </c>
      <c r="U81" s="14" t="str">
        <f>IF($A81="","",SUMIFS(Betalingen!$P$3:$P$802,Betalingen!$B$3:$B$802,$A81))</f>
        <v/>
      </c>
      <c r="V81" s="18" t="str">
        <f>IF($E81="","",IF($E81="SRD",1,IF($E81="USD",IFERROR(INDEX(Instellingen!$B$22:$B$221,MATCH(Instellingen!$B$3,Instellingen!$A$22:$A$221,1)),""),IF($E81="EUR",IFERROR(INDEX(Instellingen!$C$22:$C$221,MATCH(Instellingen!$B$3,Instellingen!$A$22:$A$221,1)),""),""))))</f>
        <v/>
      </c>
      <c r="W81" s="14" t="str">
        <f t="shared" si="13"/>
        <v/>
      </c>
    </row>
    <row r="82" spans="1:23" x14ac:dyDescent="0.3">
      <c r="A82" s="6"/>
      <c r="B82" s="6"/>
      <c r="C82" s="6"/>
      <c r="D82" s="8"/>
      <c r="E82" s="6"/>
      <c r="F82" s="12"/>
      <c r="G82" s="13"/>
      <c r="H82" s="14" t="str">
        <f>IF($F82="","",$F82*IF($G82="",Instellingen!$B$4,$G82))</f>
        <v/>
      </c>
      <c r="I82" s="14" t="str">
        <f t="shared" si="11"/>
        <v/>
      </c>
      <c r="J82" s="14" t="str">
        <f>IF($A82="","",SUMIFS(Extra_kosten!$O$3:$O$402,Extra_kosten!$B$3:$B$402,$A82))</f>
        <v/>
      </c>
      <c r="K82" s="14" t="str">
        <f t="shared" si="12"/>
        <v/>
      </c>
      <c r="L82" s="14" t="str">
        <f>IF($A82="","",SUMIFS(Betalingen!$K$3:$K$802,Betalingen!$B$3:$B$802,$A82))</f>
        <v/>
      </c>
      <c r="M82" s="15" t="str">
        <f t="shared" si="9"/>
        <v/>
      </c>
      <c r="N82" s="16" t="str">
        <f t="shared" si="8"/>
        <v/>
      </c>
      <c r="O82" s="14" t="str">
        <f t="shared" si="10"/>
        <v/>
      </c>
      <c r="P82" s="17" t="str">
        <f>IF($A82="","",IFERROR(_xludf.AGGREGATE(14,6,Betalingen!$C$3:$C$802/(Betalingen!$B$3:$B$802=$A82),1),""))</f>
        <v/>
      </c>
      <c r="Q82" s="18" t="str">
        <f>IF($E82="","",IF($E82="SRD",1,IF($E82="USD",IFERROR(INDEX(Instellingen!$B$22:$B$221,MATCH($D82,Instellingen!$A$22:$A$221,1)),""),IF($E82="EUR",IFERROR(INDEX(Instellingen!$C$22:$C$221,MATCH($D82,Instellingen!$A$22:$A$221,1)),""),""))))</f>
        <v/>
      </c>
      <c r="R82" s="14" t="str">
        <f t="shared" si="7"/>
        <v/>
      </c>
      <c r="S82" s="14" t="str">
        <f>IF($K82="","",($H82+IF($A82="","",SUMIFS(Extra_kosten!$N$3:$N$402,Extra_kosten!$B$3:$B$402,$A82)))*$Q82)</f>
        <v/>
      </c>
      <c r="T82" s="14" t="str">
        <f>IF($A82="","",SUMIFS(Betalingen!$L$3:$L$802,Betalingen!$B$3:$B$802,$A82))</f>
        <v/>
      </c>
      <c r="U82" s="14" t="str">
        <f>IF($A82="","",SUMIFS(Betalingen!$P$3:$P$802,Betalingen!$B$3:$B$802,$A82))</f>
        <v/>
      </c>
      <c r="V82" s="18" t="str">
        <f>IF($E82="","",IF($E82="SRD",1,IF($E82="USD",IFERROR(INDEX(Instellingen!$B$22:$B$221,MATCH(Instellingen!$B$3,Instellingen!$A$22:$A$221,1)),""),IF($E82="EUR",IFERROR(INDEX(Instellingen!$C$22:$C$221,MATCH(Instellingen!$B$3,Instellingen!$A$22:$A$221,1)),""),""))))</f>
        <v/>
      </c>
      <c r="W82" s="14" t="str">
        <f t="shared" si="13"/>
        <v/>
      </c>
    </row>
    <row r="83" spans="1:23" x14ac:dyDescent="0.3">
      <c r="A83" s="6"/>
      <c r="B83" s="6"/>
      <c r="C83" s="6"/>
      <c r="D83" s="8"/>
      <c r="E83" s="6"/>
      <c r="F83" s="12"/>
      <c r="G83" s="13"/>
      <c r="H83" s="14" t="str">
        <f>IF($F83="","",$F83*IF($G83="",Instellingen!$B$4,$G83))</f>
        <v/>
      </c>
      <c r="I83" s="14" t="str">
        <f t="shared" si="11"/>
        <v/>
      </c>
      <c r="J83" s="14" t="str">
        <f>IF($A83="","",SUMIFS(Extra_kosten!$O$3:$O$402,Extra_kosten!$B$3:$B$402,$A83))</f>
        <v/>
      </c>
      <c r="K83" s="14" t="str">
        <f t="shared" si="12"/>
        <v/>
      </c>
      <c r="L83" s="14" t="str">
        <f>IF($A83="","",SUMIFS(Betalingen!$K$3:$K$802,Betalingen!$B$3:$B$802,$A83))</f>
        <v/>
      </c>
      <c r="M83" s="15" t="str">
        <f t="shared" si="9"/>
        <v/>
      </c>
      <c r="N83" s="16" t="str">
        <f t="shared" si="8"/>
        <v/>
      </c>
      <c r="O83" s="14" t="str">
        <f t="shared" si="10"/>
        <v/>
      </c>
      <c r="P83" s="17" t="str">
        <f>IF($A83="","",IFERROR(_xludf.AGGREGATE(14,6,Betalingen!$C$3:$C$802/(Betalingen!$B$3:$B$802=$A83),1),""))</f>
        <v/>
      </c>
      <c r="Q83" s="18" t="str">
        <f>IF($E83="","",IF($E83="SRD",1,IF($E83="USD",IFERROR(INDEX(Instellingen!$B$22:$B$221,MATCH($D83,Instellingen!$A$22:$A$221,1)),""),IF($E83="EUR",IFERROR(INDEX(Instellingen!$C$22:$C$221,MATCH($D83,Instellingen!$A$22:$A$221,1)),""),""))))</f>
        <v/>
      </c>
      <c r="R83" s="14" t="str">
        <f t="shared" si="7"/>
        <v/>
      </c>
      <c r="S83" s="14" t="str">
        <f>IF($K83="","",($H83+IF($A83="","",SUMIFS(Extra_kosten!$N$3:$N$402,Extra_kosten!$B$3:$B$402,$A83)))*$Q83)</f>
        <v/>
      </c>
      <c r="T83" s="14" t="str">
        <f>IF($A83="","",SUMIFS(Betalingen!$L$3:$L$802,Betalingen!$B$3:$B$802,$A83))</f>
        <v/>
      </c>
      <c r="U83" s="14" t="str">
        <f>IF($A83="","",SUMIFS(Betalingen!$P$3:$P$802,Betalingen!$B$3:$B$802,$A83))</f>
        <v/>
      </c>
      <c r="V83" s="18" t="str">
        <f>IF($E83="","",IF($E83="SRD",1,IF($E83="USD",IFERROR(INDEX(Instellingen!$B$22:$B$221,MATCH(Instellingen!$B$3,Instellingen!$A$22:$A$221,1)),""),IF($E83="EUR",IFERROR(INDEX(Instellingen!$C$22:$C$221,MATCH(Instellingen!$B$3,Instellingen!$A$22:$A$221,1)),""),""))))</f>
        <v/>
      </c>
      <c r="W83" s="14" t="str">
        <f t="shared" si="13"/>
        <v/>
      </c>
    </row>
    <row r="84" spans="1:23" x14ac:dyDescent="0.3">
      <c r="A84" s="6"/>
      <c r="B84" s="6"/>
      <c r="C84" s="6"/>
      <c r="D84" s="8"/>
      <c r="E84" s="6"/>
      <c r="F84" s="12"/>
      <c r="G84" s="13"/>
      <c r="H84" s="14" t="str">
        <f>IF($F84="","",$F84*IF($G84="",Instellingen!$B$4,$G84))</f>
        <v/>
      </c>
      <c r="I84" s="14" t="str">
        <f t="shared" si="11"/>
        <v/>
      </c>
      <c r="J84" s="14" t="str">
        <f>IF($A84="","",SUMIFS(Extra_kosten!$O$3:$O$402,Extra_kosten!$B$3:$B$402,$A84))</f>
        <v/>
      </c>
      <c r="K84" s="14" t="str">
        <f t="shared" si="12"/>
        <v/>
      </c>
      <c r="L84" s="14" t="str">
        <f>IF($A84="","",SUMIFS(Betalingen!$K$3:$K$802,Betalingen!$B$3:$B$802,$A84))</f>
        <v/>
      </c>
      <c r="M84" s="15" t="str">
        <f t="shared" si="9"/>
        <v/>
      </c>
      <c r="N84" s="16" t="str">
        <f t="shared" si="8"/>
        <v/>
      </c>
      <c r="O84" s="14" t="str">
        <f t="shared" si="10"/>
        <v/>
      </c>
      <c r="P84" s="17" t="str">
        <f>IF($A84="","",IFERROR(_xludf.AGGREGATE(14,6,Betalingen!$C$3:$C$802/(Betalingen!$B$3:$B$802=$A84),1),""))</f>
        <v/>
      </c>
      <c r="Q84" s="18" t="str">
        <f>IF($E84="","",IF($E84="SRD",1,IF($E84="USD",IFERROR(INDEX(Instellingen!$B$22:$B$221,MATCH($D84,Instellingen!$A$22:$A$221,1)),""),IF($E84="EUR",IFERROR(INDEX(Instellingen!$C$22:$C$221,MATCH($D84,Instellingen!$A$22:$A$221,1)),""),""))))</f>
        <v/>
      </c>
      <c r="R84" s="14" t="str">
        <f t="shared" si="7"/>
        <v/>
      </c>
      <c r="S84" s="14" t="str">
        <f>IF($K84="","",($H84+IF($A84="","",SUMIFS(Extra_kosten!$N$3:$N$402,Extra_kosten!$B$3:$B$402,$A84)))*$Q84)</f>
        <v/>
      </c>
      <c r="T84" s="14" t="str">
        <f>IF($A84="","",SUMIFS(Betalingen!$L$3:$L$802,Betalingen!$B$3:$B$802,$A84))</f>
        <v/>
      </c>
      <c r="U84" s="14" t="str">
        <f>IF($A84="","",SUMIFS(Betalingen!$P$3:$P$802,Betalingen!$B$3:$B$802,$A84))</f>
        <v/>
      </c>
      <c r="V84" s="18" t="str">
        <f>IF($E84="","",IF($E84="SRD",1,IF($E84="USD",IFERROR(INDEX(Instellingen!$B$22:$B$221,MATCH(Instellingen!$B$3,Instellingen!$A$22:$A$221,1)),""),IF($E84="EUR",IFERROR(INDEX(Instellingen!$C$22:$C$221,MATCH(Instellingen!$B$3,Instellingen!$A$22:$A$221,1)),""),""))))</f>
        <v/>
      </c>
      <c r="W84" s="14" t="str">
        <f t="shared" si="13"/>
        <v/>
      </c>
    </row>
    <row r="85" spans="1:23" x14ac:dyDescent="0.3">
      <c r="A85" s="6"/>
      <c r="B85" s="6"/>
      <c r="C85" s="6"/>
      <c r="D85" s="8"/>
      <c r="E85" s="6"/>
      <c r="F85" s="12"/>
      <c r="G85" s="13"/>
      <c r="H85" s="14" t="str">
        <f>IF($F85="","",$F85*IF($G85="",Instellingen!$B$4,$G85))</f>
        <v/>
      </c>
      <c r="I85" s="14" t="str">
        <f t="shared" si="11"/>
        <v/>
      </c>
      <c r="J85" s="14" t="str">
        <f>IF($A85="","",SUMIFS(Extra_kosten!$O$3:$O$402,Extra_kosten!$B$3:$B$402,$A85))</f>
        <v/>
      </c>
      <c r="K85" s="14" t="str">
        <f t="shared" si="12"/>
        <v/>
      </c>
      <c r="L85" s="14" t="str">
        <f>IF($A85="","",SUMIFS(Betalingen!$K$3:$K$802,Betalingen!$B$3:$B$802,$A85))</f>
        <v/>
      </c>
      <c r="M85" s="15" t="str">
        <f t="shared" si="9"/>
        <v/>
      </c>
      <c r="N85" s="16" t="str">
        <f t="shared" si="8"/>
        <v/>
      </c>
      <c r="O85" s="14" t="str">
        <f t="shared" si="10"/>
        <v/>
      </c>
      <c r="P85" s="17" t="str">
        <f>IF($A85="","",IFERROR(_xludf.AGGREGATE(14,6,Betalingen!$C$3:$C$802/(Betalingen!$B$3:$B$802=$A85),1),""))</f>
        <v/>
      </c>
      <c r="Q85" s="18" t="str">
        <f>IF($E85="","",IF($E85="SRD",1,IF($E85="USD",IFERROR(INDEX(Instellingen!$B$22:$B$221,MATCH($D85,Instellingen!$A$22:$A$221,1)),""),IF($E85="EUR",IFERROR(INDEX(Instellingen!$C$22:$C$221,MATCH($D85,Instellingen!$A$22:$A$221,1)),""),""))))</f>
        <v/>
      </c>
      <c r="R85" s="14" t="str">
        <f t="shared" si="7"/>
        <v/>
      </c>
      <c r="S85" s="14" t="str">
        <f>IF($K85="","",($H85+IF($A85="","",SUMIFS(Extra_kosten!$N$3:$N$402,Extra_kosten!$B$3:$B$402,$A85)))*$Q85)</f>
        <v/>
      </c>
      <c r="T85" s="14" t="str">
        <f>IF($A85="","",SUMIFS(Betalingen!$L$3:$L$802,Betalingen!$B$3:$B$802,$A85))</f>
        <v/>
      </c>
      <c r="U85" s="14" t="str">
        <f>IF($A85="","",SUMIFS(Betalingen!$P$3:$P$802,Betalingen!$B$3:$B$802,$A85))</f>
        <v/>
      </c>
      <c r="V85" s="18" t="str">
        <f>IF($E85="","",IF($E85="SRD",1,IF($E85="USD",IFERROR(INDEX(Instellingen!$B$22:$B$221,MATCH(Instellingen!$B$3,Instellingen!$A$22:$A$221,1)),""),IF($E85="EUR",IFERROR(INDEX(Instellingen!$C$22:$C$221,MATCH(Instellingen!$B$3,Instellingen!$A$22:$A$221,1)),""),""))))</f>
        <v/>
      </c>
      <c r="W85" s="14" t="str">
        <f t="shared" si="13"/>
        <v/>
      </c>
    </row>
    <row r="86" spans="1:23" x14ac:dyDescent="0.3">
      <c r="A86" s="6"/>
      <c r="B86" s="6"/>
      <c r="C86" s="6"/>
      <c r="D86" s="8"/>
      <c r="E86" s="6"/>
      <c r="F86" s="12"/>
      <c r="G86" s="13"/>
      <c r="H86" s="14" t="str">
        <f>IF($F86="","",$F86*IF($G86="",Instellingen!$B$4,$G86))</f>
        <v/>
      </c>
      <c r="I86" s="14" t="str">
        <f t="shared" si="11"/>
        <v/>
      </c>
      <c r="J86" s="14" t="str">
        <f>IF($A86="","",SUMIFS(Extra_kosten!$O$3:$O$402,Extra_kosten!$B$3:$B$402,$A86))</f>
        <v/>
      </c>
      <c r="K86" s="14" t="str">
        <f t="shared" si="12"/>
        <v/>
      </c>
      <c r="L86" s="14" t="str">
        <f>IF($A86="","",SUMIFS(Betalingen!$K$3:$K$802,Betalingen!$B$3:$B$802,$A86))</f>
        <v/>
      </c>
      <c r="M86" s="15" t="str">
        <f t="shared" si="9"/>
        <v/>
      </c>
      <c r="N86" s="16" t="str">
        <f t="shared" si="8"/>
        <v/>
      </c>
      <c r="O86" s="14" t="str">
        <f t="shared" si="10"/>
        <v/>
      </c>
      <c r="P86" s="17" t="str">
        <f>IF($A86="","",IFERROR(_xludf.AGGREGATE(14,6,Betalingen!$C$3:$C$802/(Betalingen!$B$3:$B$802=$A86),1),""))</f>
        <v/>
      </c>
      <c r="Q86" s="18" t="str">
        <f>IF($E86="","",IF($E86="SRD",1,IF($E86="USD",IFERROR(INDEX(Instellingen!$B$22:$B$221,MATCH($D86,Instellingen!$A$22:$A$221,1)),""),IF($E86="EUR",IFERROR(INDEX(Instellingen!$C$22:$C$221,MATCH($D86,Instellingen!$A$22:$A$221,1)),""),""))))</f>
        <v/>
      </c>
      <c r="R86" s="14" t="str">
        <f t="shared" si="7"/>
        <v/>
      </c>
      <c r="S86" s="14" t="str">
        <f>IF($K86="","",($H86+IF($A86="","",SUMIFS(Extra_kosten!$N$3:$N$402,Extra_kosten!$B$3:$B$402,$A86)))*$Q86)</f>
        <v/>
      </c>
      <c r="T86" s="14" t="str">
        <f>IF($A86="","",SUMIFS(Betalingen!$L$3:$L$802,Betalingen!$B$3:$B$802,$A86))</f>
        <v/>
      </c>
      <c r="U86" s="14" t="str">
        <f>IF($A86="","",SUMIFS(Betalingen!$P$3:$P$802,Betalingen!$B$3:$B$802,$A86))</f>
        <v/>
      </c>
      <c r="V86" s="18" t="str">
        <f>IF($E86="","",IF($E86="SRD",1,IF($E86="USD",IFERROR(INDEX(Instellingen!$B$22:$B$221,MATCH(Instellingen!$B$3,Instellingen!$A$22:$A$221,1)),""),IF($E86="EUR",IFERROR(INDEX(Instellingen!$C$22:$C$221,MATCH(Instellingen!$B$3,Instellingen!$A$22:$A$221,1)),""),""))))</f>
        <v/>
      </c>
      <c r="W86" s="14" t="str">
        <f t="shared" si="13"/>
        <v/>
      </c>
    </row>
    <row r="87" spans="1:23" x14ac:dyDescent="0.3">
      <c r="A87" s="6"/>
      <c r="B87" s="6"/>
      <c r="C87" s="6"/>
      <c r="D87" s="8"/>
      <c r="E87" s="6"/>
      <c r="F87" s="12"/>
      <c r="G87" s="13"/>
      <c r="H87" s="14" t="str">
        <f>IF($F87="","",$F87*IF($G87="",Instellingen!$B$4,$G87))</f>
        <v/>
      </c>
      <c r="I87" s="14" t="str">
        <f t="shared" si="11"/>
        <v/>
      </c>
      <c r="J87" s="14" t="str">
        <f>IF($A87="","",SUMIFS(Extra_kosten!$O$3:$O$402,Extra_kosten!$B$3:$B$402,$A87))</f>
        <v/>
      </c>
      <c r="K87" s="14" t="str">
        <f t="shared" si="12"/>
        <v/>
      </c>
      <c r="L87" s="14" t="str">
        <f>IF($A87="","",SUMIFS(Betalingen!$K$3:$K$802,Betalingen!$B$3:$B$802,$A87))</f>
        <v/>
      </c>
      <c r="M87" s="15" t="str">
        <f t="shared" si="9"/>
        <v/>
      </c>
      <c r="N87" s="16" t="str">
        <f t="shared" si="8"/>
        <v/>
      </c>
      <c r="O87" s="14" t="str">
        <f t="shared" si="10"/>
        <v/>
      </c>
      <c r="P87" s="17" t="str">
        <f>IF($A87="","",IFERROR(_xludf.AGGREGATE(14,6,Betalingen!$C$3:$C$802/(Betalingen!$B$3:$B$802=$A87),1),""))</f>
        <v/>
      </c>
      <c r="Q87" s="18" t="str">
        <f>IF($E87="","",IF($E87="SRD",1,IF($E87="USD",IFERROR(INDEX(Instellingen!$B$22:$B$221,MATCH($D87,Instellingen!$A$22:$A$221,1)),""),IF($E87="EUR",IFERROR(INDEX(Instellingen!$C$22:$C$221,MATCH($D87,Instellingen!$A$22:$A$221,1)),""),""))))</f>
        <v/>
      </c>
      <c r="R87" s="14" t="str">
        <f t="shared" ref="R87:R150" si="14">IF($K87="","",$K87*$Q87)</f>
        <v/>
      </c>
      <c r="S87" s="14" t="str">
        <f>IF($K87="","",($H87+IF($A87="","",SUMIFS(Extra_kosten!$N$3:$N$402,Extra_kosten!$B$3:$B$402,$A87)))*$Q87)</f>
        <v/>
      </c>
      <c r="T87" s="14" t="str">
        <f>IF($A87="","",SUMIFS(Betalingen!$L$3:$L$802,Betalingen!$B$3:$B$802,$A87))</f>
        <v/>
      </c>
      <c r="U87" s="14" t="str">
        <f>IF($A87="","",SUMIFS(Betalingen!$P$3:$P$802,Betalingen!$B$3:$B$802,$A87))</f>
        <v/>
      </c>
      <c r="V87" s="18" t="str">
        <f>IF($E87="","",IF($E87="SRD",1,IF($E87="USD",IFERROR(INDEX(Instellingen!$B$22:$B$221,MATCH(Instellingen!$B$3,Instellingen!$A$22:$A$221,1)),""),IF($E87="EUR",IFERROR(INDEX(Instellingen!$C$22:$C$221,MATCH(Instellingen!$B$3,Instellingen!$A$22:$A$221,1)),""),""))))</f>
        <v/>
      </c>
      <c r="W87" s="14" t="str">
        <f t="shared" si="13"/>
        <v/>
      </c>
    </row>
    <row r="88" spans="1:23" x14ac:dyDescent="0.3">
      <c r="A88" s="6"/>
      <c r="B88" s="6"/>
      <c r="C88" s="6"/>
      <c r="D88" s="8"/>
      <c r="E88" s="6"/>
      <c r="F88" s="12"/>
      <c r="G88" s="13"/>
      <c r="H88" s="14" t="str">
        <f>IF($F88="","",$F88*IF($G88="",Instellingen!$B$4,$G88))</f>
        <v/>
      </c>
      <c r="I88" s="14" t="str">
        <f t="shared" si="11"/>
        <v/>
      </c>
      <c r="J88" s="14" t="str">
        <f>IF($A88="","",SUMIFS(Extra_kosten!$O$3:$O$402,Extra_kosten!$B$3:$B$402,$A88))</f>
        <v/>
      </c>
      <c r="K88" s="14" t="str">
        <f t="shared" si="12"/>
        <v/>
      </c>
      <c r="L88" s="14" t="str">
        <f>IF($A88="","",SUMIFS(Betalingen!$K$3:$K$802,Betalingen!$B$3:$B$802,$A88))</f>
        <v/>
      </c>
      <c r="M88" s="15" t="str">
        <f t="shared" si="9"/>
        <v/>
      </c>
      <c r="N88" s="16" t="str">
        <f t="shared" si="8"/>
        <v/>
      </c>
      <c r="O88" s="14" t="str">
        <f t="shared" si="10"/>
        <v/>
      </c>
      <c r="P88" s="17" t="str">
        <f>IF($A88="","",IFERROR(_xludf.AGGREGATE(14,6,Betalingen!$C$3:$C$802/(Betalingen!$B$3:$B$802=$A88),1),""))</f>
        <v/>
      </c>
      <c r="Q88" s="18" t="str">
        <f>IF($E88="","",IF($E88="SRD",1,IF($E88="USD",IFERROR(INDEX(Instellingen!$B$22:$B$221,MATCH($D88,Instellingen!$A$22:$A$221,1)),""),IF($E88="EUR",IFERROR(INDEX(Instellingen!$C$22:$C$221,MATCH($D88,Instellingen!$A$22:$A$221,1)),""),""))))</f>
        <v/>
      </c>
      <c r="R88" s="14" t="str">
        <f t="shared" si="14"/>
        <v/>
      </c>
      <c r="S88" s="14" t="str">
        <f>IF($K88="","",($H88+IF($A88="","",SUMIFS(Extra_kosten!$N$3:$N$402,Extra_kosten!$B$3:$B$402,$A88)))*$Q88)</f>
        <v/>
      </c>
      <c r="T88" s="14" t="str">
        <f>IF($A88="","",SUMIFS(Betalingen!$L$3:$L$802,Betalingen!$B$3:$B$802,$A88))</f>
        <v/>
      </c>
      <c r="U88" s="14" t="str">
        <f>IF($A88="","",SUMIFS(Betalingen!$P$3:$P$802,Betalingen!$B$3:$B$802,$A88))</f>
        <v/>
      </c>
      <c r="V88" s="18" t="str">
        <f>IF($E88="","",IF($E88="SRD",1,IF($E88="USD",IFERROR(INDEX(Instellingen!$B$22:$B$221,MATCH(Instellingen!$B$3,Instellingen!$A$22:$A$221,1)),""),IF($E88="EUR",IFERROR(INDEX(Instellingen!$C$22:$C$221,MATCH(Instellingen!$B$3,Instellingen!$A$22:$A$221,1)),""),""))))</f>
        <v/>
      </c>
      <c r="W88" s="14" t="str">
        <f t="shared" si="13"/>
        <v/>
      </c>
    </row>
    <row r="89" spans="1:23" x14ac:dyDescent="0.3">
      <c r="A89" s="6"/>
      <c r="B89" s="6"/>
      <c r="C89" s="6"/>
      <c r="D89" s="8"/>
      <c r="E89" s="6"/>
      <c r="F89" s="12"/>
      <c r="G89" s="13"/>
      <c r="H89" s="14" t="str">
        <f>IF($F89="","",$F89*IF($G89="",Instellingen!$B$4,$G89))</f>
        <v/>
      </c>
      <c r="I89" s="14" t="str">
        <f t="shared" si="11"/>
        <v/>
      </c>
      <c r="J89" s="14" t="str">
        <f>IF($A89="","",SUMIFS(Extra_kosten!$O$3:$O$402,Extra_kosten!$B$3:$B$402,$A89))</f>
        <v/>
      </c>
      <c r="K89" s="14" t="str">
        <f t="shared" si="12"/>
        <v/>
      </c>
      <c r="L89" s="14" t="str">
        <f>IF($A89="","",SUMIFS(Betalingen!$K$3:$K$802,Betalingen!$B$3:$B$802,$A89))</f>
        <v/>
      </c>
      <c r="M89" s="15" t="str">
        <f t="shared" si="9"/>
        <v/>
      </c>
      <c r="N89" s="16" t="str">
        <f t="shared" si="8"/>
        <v/>
      </c>
      <c r="O89" s="14" t="str">
        <f t="shared" si="10"/>
        <v/>
      </c>
      <c r="P89" s="17" t="str">
        <f>IF($A89="","",IFERROR(_xludf.AGGREGATE(14,6,Betalingen!$C$3:$C$802/(Betalingen!$B$3:$B$802=$A89),1),""))</f>
        <v/>
      </c>
      <c r="Q89" s="18" t="str">
        <f>IF($E89="","",IF($E89="SRD",1,IF($E89="USD",IFERROR(INDEX(Instellingen!$B$22:$B$221,MATCH($D89,Instellingen!$A$22:$A$221,1)),""),IF($E89="EUR",IFERROR(INDEX(Instellingen!$C$22:$C$221,MATCH($D89,Instellingen!$A$22:$A$221,1)),""),""))))</f>
        <v/>
      </c>
      <c r="R89" s="14" t="str">
        <f t="shared" si="14"/>
        <v/>
      </c>
      <c r="S89" s="14" t="str">
        <f>IF($K89="","",($H89+IF($A89="","",SUMIFS(Extra_kosten!$N$3:$N$402,Extra_kosten!$B$3:$B$402,$A89)))*$Q89)</f>
        <v/>
      </c>
      <c r="T89" s="14" t="str">
        <f>IF($A89="","",SUMIFS(Betalingen!$L$3:$L$802,Betalingen!$B$3:$B$802,$A89))</f>
        <v/>
      </c>
      <c r="U89" s="14" t="str">
        <f>IF($A89="","",SUMIFS(Betalingen!$P$3:$P$802,Betalingen!$B$3:$B$802,$A89))</f>
        <v/>
      </c>
      <c r="V89" s="18" t="str">
        <f>IF($E89="","",IF($E89="SRD",1,IF($E89="USD",IFERROR(INDEX(Instellingen!$B$22:$B$221,MATCH(Instellingen!$B$3,Instellingen!$A$22:$A$221,1)),""),IF($E89="EUR",IFERROR(INDEX(Instellingen!$C$22:$C$221,MATCH(Instellingen!$B$3,Instellingen!$A$22:$A$221,1)),""),""))))</f>
        <v/>
      </c>
      <c r="W89" s="14" t="str">
        <f t="shared" si="13"/>
        <v/>
      </c>
    </row>
    <row r="90" spans="1:23" x14ac:dyDescent="0.3">
      <c r="A90" s="6"/>
      <c r="B90" s="6"/>
      <c r="C90" s="6"/>
      <c r="D90" s="8"/>
      <c r="E90" s="6"/>
      <c r="F90" s="12"/>
      <c r="G90" s="13"/>
      <c r="H90" s="14" t="str">
        <f>IF($F90="","",$F90*IF($G90="",Instellingen!$B$4,$G90))</f>
        <v/>
      </c>
      <c r="I90" s="14" t="str">
        <f t="shared" si="11"/>
        <v/>
      </c>
      <c r="J90" s="14" t="str">
        <f>IF($A90="","",SUMIFS(Extra_kosten!$O$3:$O$402,Extra_kosten!$B$3:$B$402,$A90))</f>
        <v/>
      </c>
      <c r="K90" s="14" t="str">
        <f t="shared" si="12"/>
        <v/>
      </c>
      <c r="L90" s="14" t="str">
        <f>IF($A90="","",SUMIFS(Betalingen!$K$3:$K$802,Betalingen!$B$3:$B$802,$A90))</f>
        <v/>
      </c>
      <c r="M90" s="15" t="str">
        <f t="shared" si="9"/>
        <v/>
      </c>
      <c r="N90" s="16" t="str">
        <f t="shared" si="8"/>
        <v/>
      </c>
      <c r="O90" s="14" t="str">
        <f t="shared" si="10"/>
        <v/>
      </c>
      <c r="P90" s="17" t="str">
        <f>IF($A90="","",IFERROR(_xludf.AGGREGATE(14,6,Betalingen!$C$3:$C$802/(Betalingen!$B$3:$B$802=$A90),1),""))</f>
        <v/>
      </c>
      <c r="Q90" s="18" t="str">
        <f>IF($E90="","",IF($E90="SRD",1,IF($E90="USD",IFERROR(INDEX(Instellingen!$B$22:$B$221,MATCH($D90,Instellingen!$A$22:$A$221,1)),""),IF($E90="EUR",IFERROR(INDEX(Instellingen!$C$22:$C$221,MATCH($D90,Instellingen!$A$22:$A$221,1)),""),""))))</f>
        <v/>
      </c>
      <c r="R90" s="14" t="str">
        <f t="shared" si="14"/>
        <v/>
      </c>
      <c r="S90" s="14" t="str">
        <f>IF($K90="","",($H90+IF($A90="","",SUMIFS(Extra_kosten!$N$3:$N$402,Extra_kosten!$B$3:$B$402,$A90)))*$Q90)</f>
        <v/>
      </c>
      <c r="T90" s="14" t="str">
        <f>IF($A90="","",SUMIFS(Betalingen!$L$3:$L$802,Betalingen!$B$3:$B$802,$A90))</f>
        <v/>
      </c>
      <c r="U90" s="14" t="str">
        <f>IF($A90="","",SUMIFS(Betalingen!$P$3:$P$802,Betalingen!$B$3:$B$802,$A90))</f>
        <v/>
      </c>
      <c r="V90" s="18" t="str">
        <f>IF($E90="","",IF($E90="SRD",1,IF($E90="USD",IFERROR(INDEX(Instellingen!$B$22:$B$221,MATCH(Instellingen!$B$3,Instellingen!$A$22:$A$221,1)),""),IF($E90="EUR",IFERROR(INDEX(Instellingen!$C$22:$C$221,MATCH(Instellingen!$B$3,Instellingen!$A$22:$A$221,1)),""),""))))</f>
        <v/>
      </c>
      <c r="W90" s="14" t="str">
        <f t="shared" si="13"/>
        <v/>
      </c>
    </row>
    <row r="91" spans="1:23" x14ac:dyDescent="0.3">
      <c r="A91" s="6"/>
      <c r="B91" s="6"/>
      <c r="C91" s="6"/>
      <c r="D91" s="8"/>
      <c r="E91" s="6"/>
      <c r="F91" s="12"/>
      <c r="G91" s="13"/>
      <c r="H91" s="14" t="str">
        <f>IF($F91="","",$F91*IF($G91="",Instellingen!$B$4,$G91))</f>
        <v/>
      </c>
      <c r="I91" s="14" t="str">
        <f t="shared" si="11"/>
        <v/>
      </c>
      <c r="J91" s="14" t="str">
        <f>IF($A91="","",SUMIFS(Extra_kosten!$O$3:$O$402,Extra_kosten!$B$3:$B$402,$A91))</f>
        <v/>
      </c>
      <c r="K91" s="14" t="str">
        <f t="shared" si="12"/>
        <v/>
      </c>
      <c r="L91" s="14" t="str">
        <f>IF($A91="","",SUMIFS(Betalingen!$K$3:$K$802,Betalingen!$B$3:$B$802,$A91))</f>
        <v/>
      </c>
      <c r="M91" s="15" t="str">
        <f t="shared" si="9"/>
        <v/>
      </c>
      <c r="N91" s="16" t="str">
        <f t="shared" si="8"/>
        <v/>
      </c>
      <c r="O91" s="14" t="str">
        <f t="shared" si="10"/>
        <v/>
      </c>
      <c r="P91" s="17" t="str">
        <f>IF($A91="","",IFERROR(_xludf.AGGREGATE(14,6,Betalingen!$C$3:$C$802/(Betalingen!$B$3:$B$802=$A91),1),""))</f>
        <v/>
      </c>
      <c r="Q91" s="18" t="str">
        <f>IF($E91="","",IF($E91="SRD",1,IF($E91="USD",IFERROR(INDEX(Instellingen!$B$22:$B$221,MATCH($D91,Instellingen!$A$22:$A$221,1)),""),IF($E91="EUR",IFERROR(INDEX(Instellingen!$C$22:$C$221,MATCH($D91,Instellingen!$A$22:$A$221,1)),""),""))))</f>
        <v/>
      </c>
      <c r="R91" s="14" t="str">
        <f t="shared" si="14"/>
        <v/>
      </c>
      <c r="S91" s="14" t="str">
        <f>IF($K91="","",($H91+IF($A91="","",SUMIFS(Extra_kosten!$N$3:$N$402,Extra_kosten!$B$3:$B$402,$A91)))*$Q91)</f>
        <v/>
      </c>
      <c r="T91" s="14" t="str">
        <f>IF($A91="","",SUMIFS(Betalingen!$L$3:$L$802,Betalingen!$B$3:$B$802,$A91))</f>
        <v/>
      </c>
      <c r="U91" s="14" t="str">
        <f>IF($A91="","",SUMIFS(Betalingen!$P$3:$P$802,Betalingen!$B$3:$B$802,$A91))</f>
        <v/>
      </c>
      <c r="V91" s="18" t="str">
        <f>IF($E91="","",IF($E91="SRD",1,IF($E91="USD",IFERROR(INDEX(Instellingen!$B$22:$B$221,MATCH(Instellingen!$B$3,Instellingen!$A$22:$A$221,1)),""),IF($E91="EUR",IFERROR(INDEX(Instellingen!$C$22:$C$221,MATCH(Instellingen!$B$3,Instellingen!$A$22:$A$221,1)),""),""))))</f>
        <v/>
      </c>
      <c r="W91" s="14" t="str">
        <f t="shared" si="13"/>
        <v/>
      </c>
    </row>
    <row r="92" spans="1:23" x14ac:dyDescent="0.3">
      <c r="A92" s="6"/>
      <c r="B92" s="6"/>
      <c r="C92" s="6"/>
      <c r="D92" s="8"/>
      <c r="E92" s="6"/>
      <c r="F92" s="12"/>
      <c r="G92" s="13"/>
      <c r="H92" s="14" t="str">
        <f>IF($F92="","",$F92*IF($G92="",Instellingen!$B$4,$G92))</f>
        <v/>
      </c>
      <c r="I92" s="14" t="str">
        <f t="shared" si="11"/>
        <v/>
      </c>
      <c r="J92" s="14" t="str">
        <f>IF($A92="","",SUMIFS(Extra_kosten!$O$3:$O$402,Extra_kosten!$B$3:$B$402,$A92))</f>
        <v/>
      </c>
      <c r="K92" s="14" t="str">
        <f t="shared" si="12"/>
        <v/>
      </c>
      <c r="L92" s="14" t="str">
        <f>IF($A92="","",SUMIFS(Betalingen!$K$3:$K$802,Betalingen!$B$3:$B$802,$A92))</f>
        <v/>
      </c>
      <c r="M92" s="15" t="str">
        <f t="shared" si="9"/>
        <v/>
      </c>
      <c r="N92" s="16" t="str">
        <f t="shared" si="8"/>
        <v/>
      </c>
      <c r="O92" s="14" t="str">
        <f t="shared" si="10"/>
        <v/>
      </c>
      <c r="P92" s="17" t="str">
        <f>IF($A92="","",IFERROR(_xludf.AGGREGATE(14,6,Betalingen!$C$3:$C$802/(Betalingen!$B$3:$B$802=$A92),1),""))</f>
        <v/>
      </c>
      <c r="Q92" s="18" t="str">
        <f>IF($E92="","",IF($E92="SRD",1,IF($E92="USD",IFERROR(INDEX(Instellingen!$B$22:$B$221,MATCH($D92,Instellingen!$A$22:$A$221,1)),""),IF($E92="EUR",IFERROR(INDEX(Instellingen!$C$22:$C$221,MATCH($D92,Instellingen!$A$22:$A$221,1)),""),""))))</f>
        <v/>
      </c>
      <c r="R92" s="14" t="str">
        <f t="shared" si="14"/>
        <v/>
      </c>
      <c r="S92" s="14" t="str">
        <f>IF($K92="","",($H92+IF($A92="","",SUMIFS(Extra_kosten!$N$3:$N$402,Extra_kosten!$B$3:$B$402,$A92)))*$Q92)</f>
        <v/>
      </c>
      <c r="T92" s="14" t="str">
        <f>IF($A92="","",SUMIFS(Betalingen!$L$3:$L$802,Betalingen!$B$3:$B$802,$A92))</f>
        <v/>
      </c>
      <c r="U92" s="14" t="str">
        <f>IF($A92="","",SUMIFS(Betalingen!$P$3:$P$802,Betalingen!$B$3:$B$802,$A92))</f>
        <v/>
      </c>
      <c r="V92" s="18" t="str">
        <f>IF($E92="","",IF($E92="SRD",1,IF($E92="USD",IFERROR(INDEX(Instellingen!$B$22:$B$221,MATCH(Instellingen!$B$3,Instellingen!$A$22:$A$221,1)),""),IF($E92="EUR",IFERROR(INDEX(Instellingen!$C$22:$C$221,MATCH(Instellingen!$B$3,Instellingen!$A$22:$A$221,1)),""),""))))</f>
        <v/>
      </c>
      <c r="W92" s="14" t="str">
        <f t="shared" si="13"/>
        <v/>
      </c>
    </row>
    <row r="93" spans="1:23" x14ac:dyDescent="0.3">
      <c r="A93" s="6"/>
      <c r="B93" s="6"/>
      <c r="C93" s="6"/>
      <c r="D93" s="8"/>
      <c r="E93" s="6"/>
      <c r="F93" s="12"/>
      <c r="G93" s="13"/>
      <c r="H93" s="14" t="str">
        <f>IF($F93="","",$F93*IF($G93="",Instellingen!$B$4,$G93))</f>
        <v/>
      </c>
      <c r="I93" s="14" t="str">
        <f t="shared" si="11"/>
        <v/>
      </c>
      <c r="J93" s="14" t="str">
        <f>IF($A93="","",SUMIFS(Extra_kosten!$O$3:$O$402,Extra_kosten!$B$3:$B$402,$A93))</f>
        <v/>
      </c>
      <c r="K93" s="14" t="str">
        <f t="shared" si="12"/>
        <v/>
      </c>
      <c r="L93" s="14" t="str">
        <f>IF($A93="","",SUMIFS(Betalingen!$K$3:$K$802,Betalingen!$B$3:$B$802,$A93))</f>
        <v/>
      </c>
      <c r="M93" s="15" t="str">
        <f t="shared" si="9"/>
        <v/>
      </c>
      <c r="N93" s="16" t="str">
        <f t="shared" ref="N93:N156" si="15">IF($A93="","",IF($M93&gt;=1,"Voldaan","Open"))</f>
        <v/>
      </c>
      <c r="O93" s="14" t="str">
        <f t="shared" si="10"/>
        <v/>
      </c>
      <c r="P93" s="17" t="str">
        <f>IF($A93="","",IFERROR(_xludf.AGGREGATE(14,6,Betalingen!$C$3:$C$802/(Betalingen!$B$3:$B$802=$A93),1),""))</f>
        <v/>
      </c>
      <c r="Q93" s="18" t="str">
        <f>IF($E93="","",IF($E93="SRD",1,IF($E93="USD",IFERROR(INDEX(Instellingen!$B$22:$B$221,MATCH($D93,Instellingen!$A$22:$A$221,1)),""),IF($E93="EUR",IFERROR(INDEX(Instellingen!$C$22:$C$221,MATCH($D93,Instellingen!$A$22:$A$221,1)),""),""))))</f>
        <v/>
      </c>
      <c r="R93" s="14" t="str">
        <f t="shared" si="14"/>
        <v/>
      </c>
      <c r="S93" s="14" t="str">
        <f>IF($K93="","",($H93+IF($A93="","",SUMIFS(Extra_kosten!$N$3:$N$402,Extra_kosten!$B$3:$B$402,$A93)))*$Q93)</f>
        <v/>
      </c>
      <c r="T93" s="14" t="str">
        <f>IF($A93="","",SUMIFS(Betalingen!$L$3:$L$802,Betalingen!$B$3:$B$802,$A93))</f>
        <v/>
      </c>
      <c r="U93" s="14" t="str">
        <f>IF($A93="","",SUMIFS(Betalingen!$P$3:$P$802,Betalingen!$B$3:$B$802,$A93))</f>
        <v/>
      </c>
      <c r="V93" s="18" t="str">
        <f>IF($E93="","",IF($E93="SRD",1,IF($E93="USD",IFERROR(INDEX(Instellingen!$B$22:$B$221,MATCH(Instellingen!$B$3,Instellingen!$A$22:$A$221,1)),""),IF($E93="EUR",IFERROR(INDEX(Instellingen!$C$22:$C$221,MATCH(Instellingen!$B$3,Instellingen!$A$22:$A$221,1)),""),""))))</f>
        <v/>
      </c>
      <c r="W93" s="14" t="str">
        <f t="shared" si="13"/>
        <v/>
      </c>
    </row>
    <row r="94" spans="1:23" x14ac:dyDescent="0.3">
      <c r="A94" s="6"/>
      <c r="B94" s="6"/>
      <c r="C94" s="6"/>
      <c r="D94" s="8"/>
      <c r="E94" s="6"/>
      <c r="F94" s="12"/>
      <c r="G94" s="13"/>
      <c r="H94" s="14" t="str">
        <f>IF($F94="","",$F94*IF($G94="",Instellingen!$B$4,$G94))</f>
        <v/>
      </c>
      <c r="I94" s="14" t="str">
        <f t="shared" si="11"/>
        <v/>
      </c>
      <c r="J94" s="14" t="str">
        <f>IF($A94="","",SUMIFS(Extra_kosten!$O$3:$O$402,Extra_kosten!$B$3:$B$402,$A94))</f>
        <v/>
      </c>
      <c r="K94" s="14" t="str">
        <f t="shared" si="12"/>
        <v/>
      </c>
      <c r="L94" s="14" t="str">
        <f>IF($A94="","",SUMIFS(Betalingen!$K$3:$K$802,Betalingen!$B$3:$B$802,$A94))</f>
        <v/>
      </c>
      <c r="M94" s="15" t="str">
        <f t="shared" si="9"/>
        <v/>
      </c>
      <c r="N94" s="16" t="str">
        <f t="shared" si="15"/>
        <v/>
      </c>
      <c r="O94" s="14" t="str">
        <f t="shared" si="10"/>
        <v/>
      </c>
      <c r="P94" s="17" t="str">
        <f>IF($A94="","",IFERROR(_xludf.AGGREGATE(14,6,Betalingen!$C$3:$C$802/(Betalingen!$B$3:$B$802=$A94),1),""))</f>
        <v/>
      </c>
      <c r="Q94" s="18" t="str">
        <f>IF($E94="","",IF($E94="SRD",1,IF($E94="USD",IFERROR(INDEX(Instellingen!$B$22:$B$221,MATCH($D94,Instellingen!$A$22:$A$221,1)),""),IF($E94="EUR",IFERROR(INDEX(Instellingen!$C$22:$C$221,MATCH($D94,Instellingen!$A$22:$A$221,1)),""),""))))</f>
        <v/>
      </c>
      <c r="R94" s="14" t="str">
        <f t="shared" si="14"/>
        <v/>
      </c>
      <c r="S94" s="14" t="str">
        <f>IF($K94="","",($H94+IF($A94="","",SUMIFS(Extra_kosten!$N$3:$N$402,Extra_kosten!$B$3:$B$402,$A94)))*$Q94)</f>
        <v/>
      </c>
      <c r="T94" s="14" t="str">
        <f>IF($A94="","",SUMIFS(Betalingen!$L$3:$L$802,Betalingen!$B$3:$B$802,$A94))</f>
        <v/>
      </c>
      <c r="U94" s="14" t="str">
        <f>IF($A94="","",SUMIFS(Betalingen!$P$3:$P$802,Betalingen!$B$3:$B$802,$A94))</f>
        <v/>
      </c>
      <c r="V94" s="18" t="str">
        <f>IF($E94="","",IF($E94="SRD",1,IF($E94="USD",IFERROR(INDEX(Instellingen!$B$22:$B$221,MATCH(Instellingen!$B$3,Instellingen!$A$22:$A$221,1)),""),IF($E94="EUR",IFERROR(INDEX(Instellingen!$C$22:$C$221,MATCH(Instellingen!$B$3,Instellingen!$A$22:$A$221,1)),""),""))))</f>
        <v/>
      </c>
      <c r="W94" s="14" t="str">
        <f t="shared" si="13"/>
        <v/>
      </c>
    </row>
    <row r="95" spans="1:23" x14ac:dyDescent="0.3">
      <c r="A95" s="6"/>
      <c r="B95" s="6"/>
      <c r="C95" s="6"/>
      <c r="D95" s="8"/>
      <c r="E95" s="6"/>
      <c r="F95" s="12"/>
      <c r="G95" s="13"/>
      <c r="H95" s="14" t="str">
        <f>IF($F95="","",$F95*IF($G95="",Instellingen!$B$4,$G95))</f>
        <v/>
      </c>
      <c r="I95" s="14" t="str">
        <f t="shared" si="11"/>
        <v/>
      </c>
      <c r="J95" s="14" t="str">
        <f>IF($A95="","",SUMIFS(Extra_kosten!$O$3:$O$402,Extra_kosten!$B$3:$B$402,$A95))</f>
        <v/>
      </c>
      <c r="K95" s="14" t="str">
        <f t="shared" si="12"/>
        <v/>
      </c>
      <c r="L95" s="14" t="str">
        <f>IF($A95="","",SUMIFS(Betalingen!$K$3:$K$802,Betalingen!$B$3:$B$802,$A95))</f>
        <v/>
      </c>
      <c r="M95" s="15" t="str">
        <f t="shared" si="9"/>
        <v/>
      </c>
      <c r="N95" s="16" t="str">
        <f t="shared" si="15"/>
        <v/>
      </c>
      <c r="O95" s="14" t="str">
        <f t="shared" si="10"/>
        <v/>
      </c>
      <c r="P95" s="17" t="str">
        <f>IF($A95="","",IFERROR(_xludf.AGGREGATE(14,6,Betalingen!$C$3:$C$802/(Betalingen!$B$3:$B$802=$A95),1),""))</f>
        <v/>
      </c>
      <c r="Q95" s="18" t="str">
        <f>IF($E95="","",IF($E95="SRD",1,IF($E95="USD",IFERROR(INDEX(Instellingen!$B$22:$B$221,MATCH($D95,Instellingen!$A$22:$A$221,1)),""),IF($E95="EUR",IFERROR(INDEX(Instellingen!$C$22:$C$221,MATCH($D95,Instellingen!$A$22:$A$221,1)),""),""))))</f>
        <v/>
      </c>
      <c r="R95" s="14" t="str">
        <f t="shared" si="14"/>
        <v/>
      </c>
      <c r="S95" s="14" t="str">
        <f>IF($K95="","",($H95+IF($A95="","",SUMIFS(Extra_kosten!$N$3:$N$402,Extra_kosten!$B$3:$B$402,$A95)))*$Q95)</f>
        <v/>
      </c>
      <c r="T95" s="14" t="str">
        <f>IF($A95="","",SUMIFS(Betalingen!$L$3:$L$802,Betalingen!$B$3:$B$802,$A95))</f>
        <v/>
      </c>
      <c r="U95" s="14" t="str">
        <f>IF($A95="","",SUMIFS(Betalingen!$P$3:$P$802,Betalingen!$B$3:$B$802,$A95))</f>
        <v/>
      </c>
      <c r="V95" s="18" t="str">
        <f>IF($E95="","",IF($E95="SRD",1,IF($E95="USD",IFERROR(INDEX(Instellingen!$B$22:$B$221,MATCH(Instellingen!$B$3,Instellingen!$A$22:$A$221,1)),""),IF($E95="EUR",IFERROR(INDEX(Instellingen!$C$22:$C$221,MATCH(Instellingen!$B$3,Instellingen!$A$22:$A$221,1)),""),""))))</f>
        <v/>
      </c>
      <c r="W95" s="14" t="str">
        <f t="shared" si="13"/>
        <v/>
      </c>
    </row>
    <row r="96" spans="1:23" x14ac:dyDescent="0.3">
      <c r="A96" s="6"/>
      <c r="B96" s="6"/>
      <c r="C96" s="6"/>
      <c r="D96" s="8"/>
      <c r="E96" s="6"/>
      <c r="F96" s="12"/>
      <c r="G96" s="13"/>
      <c r="H96" s="14" t="str">
        <f>IF($F96="","",$F96*IF($G96="",Instellingen!$B$4,$G96))</f>
        <v/>
      </c>
      <c r="I96" s="14" t="str">
        <f t="shared" si="11"/>
        <v/>
      </c>
      <c r="J96" s="14" t="str">
        <f>IF($A96="","",SUMIFS(Extra_kosten!$O$3:$O$402,Extra_kosten!$B$3:$B$402,$A96))</f>
        <v/>
      </c>
      <c r="K96" s="14" t="str">
        <f t="shared" si="12"/>
        <v/>
      </c>
      <c r="L96" s="14" t="str">
        <f>IF($A96="","",SUMIFS(Betalingen!$K$3:$K$802,Betalingen!$B$3:$B$802,$A96))</f>
        <v/>
      </c>
      <c r="M96" s="15" t="str">
        <f t="shared" si="9"/>
        <v/>
      </c>
      <c r="N96" s="16" t="str">
        <f t="shared" si="15"/>
        <v/>
      </c>
      <c r="O96" s="14" t="str">
        <f t="shared" si="10"/>
        <v/>
      </c>
      <c r="P96" s="17" t="str">
        <f>IF($A96="","",IFERROR(_xludf.AGGREGATE(14,6,Betalingen!$C$3:$C$802/(Betalingen!$B$3:$B$802=$A96),1),""))</f>
        <v/>
      </c>
      <c r="Q96" s="18" t="str">
        <f>IF($E96="","",IF($E96="SRD",1,IF($E96="USD",IFERROR(INDEX(Instellingen!$B$22:$B$221,MATCH($D96,Instellingen!$A$22:$A$221,1)),""),IF($E96="EUR",IFERROR(INDEX(Instellingen!$C$22:$C$221,MATCH($D96,Instellingen!$A$22:$A$221,1)),""),""))))</f>
        <v/>
      </c>
      <c r="R96" s="14" t="str">
        <f t="shared" si="14"/>
        <v/>
      </c>
      <c r="S96" s="14" t="str">
        <f>IF($K96="","",($H96+IF($A96="","",SUMIFS(Extra_kosten!$N$3:$N$402,Extra_kosten!$B$3:$B$402,$A96)))*$Q96)</f>
        <v/>
      </c>
      <c r="T96" s="14" t="str">
        <f>IF($A96="","",SUMIFS(Betalingen!$L$3:$L$802,Betalingen!$B$3:$B$802,$A96))</f>
        <v/>
      </c>
      <c r="U96" s="14" t="str">
        <f>IF($A96="","",SUMIFS(Betalingen!$P$3:$P$802,Betalingen!$B$3:$B$802,$A96))</f>
        <v/>
      </c>
      <c r="V96" s="18" t="str">
        <f>IF($E96="","",IF($E96="SRD",1,IF($E96="USD",IFERROR(INDEX(Instellingen!$B$22:$B$221,MATCH(Instellingen!$B$3,Instellingen!$A$22:$A$221,1)),""),IF($E96="EUR",IFERROR(INDEX(Instellingen!$C$22:$C$221,MATCH(Instellingen!$B$3,Instellingen!$A$22:$A$221,1)),""),""))))</f>
        <v/>
      </c>
      <c r="W96" s="14" t="str">
        <f t="shared" si="13"/>
        <v/>
      </c>
    </row>
    <row r="97" spans="1:23" x14ac:dyDescent="0.3">
      <c r="A97" s="6"/>
      <c r="B97" s="6"/>
      <c r="C97" s="6"/>
      <c r="D97" s="8"/>
      <c r="E97" s="6"/>
      <c r="F97" s="12"/>
      <c r="G97" s="13"/>
      <c r="H97" s="14" t="str">
        <f>IF($F97="","",$F97*IF($G97="",Instellingen!$B$4,$G97))</f>
        <v/>
      </c>
      <c r="I97" s="14" t="str">
        <f t="shared" si="11"/>
        <v/>
      </c>
      <c r="J97" s="14" t="str">
        <f>IF($A97="","",SUMIFS(Extra_kosten!$O$3:$O$402,Extra_kosten!$B$3:$B$402,$A97))</f>
        <v/>
      </c>
      <c r="K97" s="14" t="str">
        <f t="shared" si="12"/>
        <v/>
      </c>
      <c r="L97" s="14" t="str">
        <f>IF($A97="","",SUMIFS(Betalingen!$K$3:$K$802,Betalingen!$B$3:$B$802,$A97))</f>
        <v/>
      </c>
      <c r="M97" s="15" t="str">
        <f t="shared" si="9"/>
        <v/>
      </c>
      <c r="N97" s="16" t="str">
        <f t="shared" si="15"/>
        <v/>
      </c>
      <c r="O97" s="14" t="str">
        <f t="shared" si="10"/>
        <v/>
      </c>
      <c r="P97" s="17" t="str">
        <f>IF($A97="","",IFERROR(_xludf.AGGREGATE(14,6,Betalingen!$C$3:$C$802/(Betalingen!$B$3:$B$802=$A97),1),""))</f>
        <v/>
      </c>
      <c r="Q97" s="18" t="str">
        <f>IF($E97="","",IF($E97="SRD",1,IF($E97="USD",IFERROR(INDEX(Instellingen!$B$22:$B$221,MATCH($D97,Instellingen!$A$22:$A$221,1)),""),IF($E97="EUR",IFERROR(INDEX(Instellingen!$C$22:$C$221,MATCH($D97,Instellingen!$A$22:$A$221,1)),""),""))))</f>
        <v/>
      </c>
      <c r="R97" s="14" t="str">
        <f t="shared" si="14"/>
        <v/>
      </c>
      <c r="S97" s="14" t="str">
        <f>IF($K97="","",($H97+IF($A97="","",SUMIFS(Extra_kosten!$N$3:$N$402,Extra_kosten!$B$3:$B$402,$A97)))*$Q97)</f>
        <v/>
      </c>
      <c r="T97" s="14" t="str">
        <f>IF($A97="","",SUMIFS(Betalingen!$L$3:$L$802,Betalingen!$B$3:$B$802,$A97))</f>
        <v/>
      </c>
      <c r="U97" s="14" t="str">
        <f>IF($A97="","",SUMIFS(Betalingen!$P$3:$P$802,Betalingen!$B$3:$B$802,$A97))</f>
        <v/>
      </c>
      <c r="V97" s="18" t="str">
        <f>IF($E97="","",IF($E97="SRD",1,IF($E97="USD",IFERROR(INDEX(Instellingen!$B$22:$B$221,MATCH(Instellingen!$B$3,Instellingen!$A$22:$A$221,1)),""),IF($E97="EUR",IFERROR(INDEX(Instellingen!$C$22:$C$221,MATCH(Instellingen!$B$3,Instellingen!$A$22:$A$221,1)),""),""))))</f>
        <v/>
      </c>
      <c r="W97" s="14" t="str">
        <f t="shared" si="13"/>
        <v/>
      </c>
    </row>
    <row r="98" spans="1:23" x14ac:dyDescent="0.3">
      <c r="A98" s="6"/>
      <c r="B98" s="6"/>
      <c r="C98" s="6"/>
      <c r="D98" s="8"/>
      <c r="E98" s="6"/>
      <c r="F98" s="12"/>
      <c r="G98" s="13"/>
      <c r="H98" s="14" t="str">
        <f>IF($F98="","",$F98*IF($G98="",Instellingen!$B$4,$G98))</f>
        <v/>
      </c>
      <c r="I98" s="14" t="str">
        <f t="shared" si="11"/>
        <v/>
      </c>
      <c r="J98" s="14" t="str">
        <f>IF($A98="","",SUMIFS(Extra_kosten!$O$3:$O$402,Extra_kosten!$B$3:$B$402,$A98))</f>
        <v/>
      </c>
      <c r="K98" s="14" t="str">
        <f t="shared" si="12"/>
        <v/>
      </c>
      <c r="L98" s="14" t="str">
        <f>IF($A98="","",SUMIFS(Betalingen!$K$3:$K$802,Betalingen!$B$3:$B$802,$A98))</f>
        <v/>
      </c>
      <c r="M98" s="15" t="str">
        <f t="shared" si="9"/>
        <v/>
      </c>
      <c r="N98" s="16" t="str">
        <f t="shared" si="15"/>
        <v/>
      </c>
      <c r="O98" s="14" t="str">
        <f t="shared" si="10"/>
        <v/>
      </c>
      <c r="P98" s="17" t="str">
        <f>IF($A98="","",IFERROR(_xludf.AGGREGATE(14,6,Betalingen!$C$3:$C$802/(Betalingen!$B$3:$B$802=$A98),1),""))</f>
        <v/>
      </c>
      <c r="Q98" s="18" t="str">
        <f>IF($E98="","",IF($E98="SRD",1,IF($E98="USD",IFERROR(INDEX(Instellingen!$B$22:$B$221,MATCH($D98,Instellingen!$A$22:$A$221,1)),""),IF($E98="EUR",IFERROR(INDEX(Instellingen!$C$22:$C$221,MATCH($D98,Instellingen!$A$22:$A$221,1)),""),""))))</f>
        <v/>
      </c>
      <c r="R98" s="14" t="str">
        <f t="shared" si="14"/>
        <v/>
      </c>
      <c r="S98" s="14" t="str">
        <f>IF($K98="","",($H98+IF($A98="","",SUMIFS(Extra_kosten!$N$3:$N$402,Extra_kosten!$B$3:$B$402,$A98)))*$Q98)</f>
        <v/>
      </c>
      <c r="T98" s="14" t="str">
        <f>IF($A98="","",SUMIFS(Betalingen!$L$3:$L$802,Betalingen!$B$3:$B$802,$A98))</f>
        <v/>
      </c>
      <c r="U98" s="14" t="str">
        <f>IF($A98="","",SUMIFS(Betalingen!$P$3:$P$802,Betalingen!$B$3:$B$802,$A98))</f>
        <v/>
      </c>
      <c r="V98" s="18" t="str">
        <f>IF($E98="","",IF($E98="SRD",1,IF($E98="USD",IFERROR(INDEX(Instellingen!$B$22:$B$221,MATCH(Instellingen!$B$3,Instellingen!$A$22:$A$221,1)),""),IF($E98="EUR",IFERROR(INDEX(Instellingen!$C$22:$C$221,MATCH(Instellingen!$B$3,Instellingen!$A$22:$A$221,1)),""),""))))</f>
        <v/>
      </c>
      <c r="W98" s="14" t="str">
        <f t="shared" si="13"/>
        <v/>
      </c>
    </row>
    <row r="99" spans="1:23" x14ac:dyDescent="0.3">
      <c r="A99" s="6"/>
      <c r="B99" s="6"/>
      <c r="C99" s="6"/>
      <c r="D99" s="8"/>
      <c r="E99" s="6"/>
      <c r="F99" s="12"/>
      <c r="G99" s="13"/>
      <c r="H99" s="14" t="str">
        <f>IF($F99="","",$F99*IF($G99="",Instellingen!$B$4,$G99))</f>
        <v/>
      </c>
      <c r="I99" s="14" t="str">
        <f t="shared" si="11"/>
        <v/>
      </c>
      <c r="J99" s="14" t="str">
        <f>IF($A99="","",SUMIFS(Extra_kosten!$O$3:$O$402,Extra_kosten!$B$3:$B$402,$A99))</f>
        <v/>
      </c>
      <c r="K99" s="14" t="str">
        <f t="shared" si="12"/>
        <v/>
      </c>
      <c r="L99" s="14" t="str">
        <f>IF($A99="","",SUMIFS(Betalingen!$K$3:$K$802,Betalingen!$B$3:$B$802,$A99))</f>
        <v/>
      </c>
      <c r="M99" s="15" t="str">
        <f t="shared" si="9"/>
        <v/>
      </c>
      <c r="N99" s="16" t="str">
        <f t="shared" si="15"/>
        <v/>
      </c>
      <c r="O99" s="14" t="str">
        <f t="shared" si="10"/>
        <v/>
      </c>
      <c r="P99" s="17" t="str">
        <f>IF($A99="","",IFERROR(_xludf.AGGREGATE(14,6,Betalingen!$C$3:$C$802/(Betalingen!$B$3:$B$802=$A99),1),""))</f>
        <v/>
      </c>
      <c r="Q99" s="18" t="str">
        <f>IF($E99="","",IF($E99="SRD",1,IF($E99="USD",IFERROR(INDEX(Instellingen!$B$22:$B$221,MATCH($D99,Instellingen!$A$22:$A$221,1)),""),IF($E99="EUR",IFERROR(INDEX(Instellingen!$C$22:$C$221,MATCH($D99,Instellingen!$A$22:$A$221,1)),""),""))))</f>
        <v/>
      </c>
      <c r="R99" s="14" t="str">
        <f t="shared" si="14"/>
        <v/>
      </c>
      <c r="S99" s="14" t="str">
        <f>IF($K99="","",($H99+IF($A99="","",SUMIFS(Extra_kosten!$N$3:$N$402,Extra_kosten!$B$3:$B$402,$A99)))*$Q99)</f>
        <v/>
      </c>
      <c r="T99" s="14" t="str">
        <f>IF($A99="","",SUMIFS(Betalingen!$L$3:$L$802,Betalingen!$B$3:$B$802,$A99))</f>
        <v/>
      </c>
      <c r="U99" s="14" t="str">
        <f>IF($A99="","",SUMIFS(Betalingen!$P$3:$P$802,Betalingen!$B$3:$B$802,$A99))</f>
        <v/>
      </c>
      <c r="V99" s="18" t="str">
        <f>IF($E99="","",IF($E99="SRD",1,IF($E99="USD",IFERROR(INDEX(Instellingen!$B$22:$B$221,MATCH(Instellingen!$B$3,Instellingen!$A$22:$A$221,1)),""),IF($E99="EUR",IFERROR(INDEX(Instellingen!$C$22:$C$221,MATCH(Instellingen!$B$3,Instellingen!$A$22:$A$221,1)),""),""))))</f>
        <v/>
      </c>
      <c r="W99" s="14" t="str">
        <f t="shared" si="13"/>
        <v/>
      </c>
    </row>
    <row r="100" spans="1:23" x14ac:dyDescent="0.3">
      <c r="A100" s="6"/>
      <c r="B100" s="6"/>
      <c r="C100" s="6"/>
      <c r="D100" s="8"/>
      <c r="E100" s="6"/>
      <c r="F100" s="12"/>
      <c r="G100" s="13"/>
      <c r="H100" s="14" t="str">
        <f>IF($F100="","",$F100*IF($G100="",Instellingen!$B$4,$G100))</f>
        <v/>
      </c>
      <c r="I100" s="14" t="str">
        <f t="shared" si="11"/>
        <v/>
      </c>
      <c r="J100" s="14" t="str">
        <f>IF($A100="","",SUMIFS(Extra_kosten!$O$3:$O$402,Extra_kosten!$B$3:$B$402,$A100))</f>
        <v/>
      </c>
      <c r="K100" s="14" t="str">
        <f t="shared" si="12"/>
        <v/>
      </c>
      <c r="L100" s="14" t="str">
        <f>IF($A100="","",SUMIFS(Betalingen!$K$3:$K$802,Betalingen!$B$3:$B$802,$A100))</f>
        <v/>
      </c>
      <c r="M100" s="15" t="str">
        <f t="shared" si="9"/>
        <v/>
      </c>
      <c r="N100" s="16" t="str">
        <f t="shared" si="15"/>
        <v/>
      </c>
      <c r="O100" s="14" t="str">
        <f t="shared" si="10"/>
        <v/>
      </c>
      <c r="P100" s="17" t="str">
        <f>IF($A100="","",IFERROR(_xludf.AGGREGATE(14,6,Betalingen!$C$3:$C$802/(Betalingen!$B$3:$B$802=$A100),1),""))</f>
        <v/>
      </c>
      <c r="Q100" s="18" t="str">
        <f>IF($E100="","",IF($E100="SRD",1,IF($E100="USD",IFERROR(INDEX(Instellingen!$B$22:$B$221,MATCH($D100,Instellingen!$A$22:$A$221,1)),""),IF($E100="EUR",IFERROR(INDEX(Instellingen!$C$22:$C$221,MATCH($D100,Instellingen!$A$22:$A$221,1)),""),""))))</f>
        <v/>
      </c>
      <c r="R100" s="14" t="str">
        <f t="shared" si="14"/>
        <v/>
      </c>
      <c r="S100" s="14" t="str">
        <f>IF($K100="","",($H100+IF($A100="","",SUMIFS(Extra_kosten!$N$3:$N$402,Extra_kosten!$B$3:$B$402,$A100)))*$Q100)</f>
        <v/>
      </c>
      <c r="T100" s="14" t="str">
        <f>IF($A100="","",SUMIFS(Betalingen!$L$3:$L$802,Betalingen!$B$3:$B$802,$A100))</f>
        <v/>
      </c>
      <c r="U100" s="14" t="str">
        <f>IF($A100="","",SUMIFS(Betalingen!$P$3:$P$802,Betalingen!$B$3:$B$802,$A100))</f>
        <v/>
      </c>
      <c r="V100" s="18" t="str">
        <f>IF($E100="","",IF($E100="SRD",1,IF($E100="USD",IFERROR(INDEX(Instellingen!$B$22:$B$221,MATCH(Instellingen!$B$3,Instellingen!$A$22:$A$221,1)),""),IF($E100="EUR",IFERROR(INDEX(Instellingen!$C$22:$C$221,MATCH(Instellingen!$B$3,Instellingen!$A$22:$A$221,1)),""),""))))</f>
        <v/>
      </c>
      <c r="W100" s="14" t="str">
        <f t="shared" si="13"/>
        <v/>
      </c>
    </row>
    <row r="101" spans="1:23" x14ac:dyDescent="0.3">
      <c r="A101" s="6"/>
      <c r="B101" s="6"/>
      <c r="C101" s="6"/>
      <c r="D101" s="8"/>
      <c r="E101" s="6"/>
      <c r="F101" s="12"/>
      <c r="G101" s="13"/>
      <c r="H101" s="14" t="str">
        <f>IF($F101="","",$F101*IF($G101="",Instellingen!$B$4,$G101))</f>
        <v/>
      </c>
      <c r="I101" s="14" t="str">
        <f t="shared" si="11"/>
        <v/>
      </c>
      <c r="J101" s="14" t="str">
        <f>IF($A101="","",SUMIFS(Extra_kosten!$O$3:$O$402,Extra_kosten!$B$3:$B$402,$A101))</f>
        <v/>
      </c>
      <c r="K101" s="14" t="str">
        <f t="shared" si="12"/>
        <v/>
      </c>
      <c r="L101" s="14" t="str">
        <f>IF($A101="","",SUMIFS(Betalingen!$K$3:$K$802,Betalingen!$B$3:$B$802,$A101))</f>
        <v/>
      </c>
      <c r="M101" s="15" t="str">
        <f t="shared" si="9"/>
        <v/>
      </c>
      <c r="N101" s="16" t="str">
        <f t="shared" si="15"/>
        <v/>
      </c>
      <c r="O101" s="14" t="str">
        <f t="shared" si="10"/>
        <v/>
      </c>
      <c r="P101" s="17" t="str">
        <f>IF($A101="","",IFERROR(_xludf.AGGREGATE(14,6,Betalingen!$C$3:$C$802/(Betalingen!$B$3:$B$802=$A101),1),""))</f>
        <v/>
      </c>
      <c r="Q101" s="18" t="str">
        <f>IF($E101="","",IF($E101="SRD",1,IF($E101="USD",IFERROR(INDEX(Instellingen!$B$22:$B$221,MATCH($D101,Instellingen!$A$22:$A$221,1)),""),IF($E101="EUR",IFERROR(INDEX(Instellingen!$C$22:$C$221,MATCH($D101,Instellingen!$A$22:$A$221,1)),""),""))))</f>
        <v/>
      </c>
      <c r="R101" s="14" t="str">
        <f t="shared" si="14"/>
        <v/>
      </c>
      <c r="S101" s="14" t="str">
        <f>IF($K101="","",($H101+IF($A101="","",SUMIFS(Extra_kosten!$N$3:$N$402,Extra_kosten!$B$3:$B$402,$A101)))*$Q101)</f>
        <v/>
      </c>
      <c r="T101" s="14" t="str">
        <f>IF($A101="","",SUMIFS(Betalingen!$L$3:$L$802,Betalingen!$B$3:$B$802,$A101))</f>
        <v/>
      </c>
      <c r="U101" s="14" t="str">
        <f>IF($A101="","",SUMIFS(Betalingen!$P$3:$P$802,Betalingen!$B$3:$B$802,$A101))</f>
        <v/>
      </c>
      <c r="V101" s="18" t="str">
        <f>IF($E101="","",IF($E101="SRD",1,IF($E101="USD",IFERROR(INDEX(Instellingen!$B$22:$B$221,MATCH(Instellingen!$B$3,Instellingen!$A$22:$A$221,1)),""),IF($E101="EUR",IFERROR(INDEX(Instellingen!$C$22:$C$221,MATCH(Instellingen!$B$3,Instellingen!$A$22:$A$221,1)),""),""))))</f>
        <v/>
      </c>
      <c r="W101" s="14" t="str">
        <f t="shared" si="13"/>
        <v/>
      </c>
    </row>
    <row r="102" spans="1:23" x14ac:dyDescent="0.3">
      <c r="A102" s="6"/>
      <c r="B102" s="6"/>
      <c r="C102" s="6"/>
      <c r="D102" s="8"/>
      <c r="E102" s="6"/>
      <c r="F102" s="12"/>
      <c r="G102" s="13"/>
      <c r="H102" s="14" t="str">
        <f>IF($F102="","",$F102*IF($G102="",Instellingen!$B$4,$G102))</f>
        <v/>
      </c>
      <c r="I102" s="14" t="str">
        <f t="shared" si="11"/>
        <v/>
      </c>
      <c r="J102" s="14" t="str">
        <f>IF($A102="","",SUMIFS(Extra_kosten!$O$3:$O$402,Extra_kosten!$B$3:$B$402,$A102))</f>
        <v/>
      </c>
      <c r="K102" s="14" t="str">
        <f t="shared" si="12"/>
        <v/>
      </c>
      <c r="L102" s="14" t="str">
        <f>IF($A102="","",SUMIFS(Betalingen!$K$3:$K$802,Betalingen!$B$3:$B$802,$A102))</f>
        <v/>
      </c>
      <c r="M102" s="15" t="str">
        <f t="shared" si="9"/>
        <v/>
      </c>
      <c r="N102" s="16" t="str">
        <f t="shared" si="15"/>
        <v/>
      </c>
      <c r="O102" s="14" t="str">
        <f t="shared" si="10"/>
        <v/>
      </c>
      <c r="P102" s="17" t="str">
        <f>IF($A102="","",IFERROR(_xludf.AGGREGATE(14,6,Betalingen!$C$3:$C$802/(Betalingen!$B$3:$B$802=$A102),1),""))</f>
        <v/>
      </c>
      <c r="Q102" s="18" t="str">
        <f>IF($E102="","",IF($E102="SRD",1,IF($E102="USD",IFERROR(INDEX(Instellingen!$B$22:$B$221,MATCH($D102,Instellingen!$A$22:$A$221,1)),""),IF($E102="EUR",IFERROR(INDEX(Instellingen!$C$22:$C$221,MATCH($D102,Instellingen!$A$22:$A$221,1)),""),""))))</f>
        <v/>
      </c>
      <c r="R102" s="14" t="str">
        <f t="shared" si="14"/>
        <v/>
      </c>
      <c r="S102" s="14" t="str">
        <f>IF($K102="","",($H102+IF($A102="","",SUMIFS(Extra_kosten!$N$3:$N$402,Extra_kosten!$B$3:$B$402,$A102)))*$Q102)</f>
        <v/>
      </c>
      <c r="T102" s="14" t="str">
        <f>IF($A102="","",SUMIFS(Betalingen!$L$3:$L$802,Betalingen!$B$3:$B$802,$A102))</f>
        <v/>
      </c>
      <c r="U102" s="14" t="str">
        <f>IF($A102="","",SUMIFS(Betalingen!$P$3:$P$802,Betalingen!$B$3:$B$802,$A102))</f>
        <v/>
      </c>
      <c r="V102" s="18" t="str">
        <f>IF($E102="","",IF($E102="SRD",1,IF($E102="USD",IFERROR(INDEX(Instellingen!$B$22:$B$221,MATCH(Instellingen!$B$3,Instellingen!$A$22:$A$221,1)),""),IF($E102="EUR",IFERROR(INDEX(Instellingen!$C$22:$C$221,MATCH(Instellingen!$B$3,Instellingen!$A$22:$A$221,1)),""),""))))</f>
        <v/>
      </c>
      <c r="W102" s="14" t="str">
        <f t="shared" si="13"/>
        <v/>
      </c>
    </row>
    <row r="103" spans="1:23" x14ac:dyDescent="0.3">
      <c r="A103" s="6"/>
      <c r="B103" s="6"/>
      <c r="C103" s="6"/>
      <c r="D103" s="8"/>
      <c r="E103" s="6"/>
      <c r="F103" s="12"/>
      <c r="G103" s="13"/>
      <c r="H103" s="14" t="str">
        <f>IF($F103="","",$F103*IF($G103="",Instellingen!$B$4,$G103))</f>
        <v/>
      </c>
      <c r="I103" s="14" t="str">
        <f t="shared" si="11"/>
        <v/>
      </c>
      <c r="J103" s="14" t="str">
        <f>IF($A103="","",SUMIFS(Extra_kosten!$O$3:$O$402,Extra_kosten!$B$3:$B$402,$A103))</f>
        <v/>
      </c>
      <c r="K103" s="14" t="str">
        <f t="shared" si="12"/>
        <v/>
      </c>
      <c r="L103" s="14" t="str">
        <f>IF($A103="","",SUMIFS(Betalingen!$K$3:$K$802,Betalingen!$B$3:$B$802,$A103))</f>
        <v/>
      </c>
      <c r="M103" s="15" t="str">
        <f t="shared" si="9"/>
        <v/>
      </c>
      <c r="N103" s="16" t="str">
        <f t="shared" si="15"/>
        <v/>
      </c>
      <c r="O103" s="14" t="str">
        <f t="shared" si="10"/>
        <v/>
      </c>
      <c r="P103" s="17" t="str">
        <f>IF($A103="","",IFERROR(_xludf.AGGREGATE(14,6,Betalingen!$C$3:$C$802/(Betalingen!$B$3:$B$802=$A103),1),""))</f>
        <v/>
      </c>
      <c r="Q103" s="18" t="str">
        <f>IF($E103="","",IF($E103="SRD",1,IF($E103="USD",IFERROR(INDEX(Instellingen!$B$22:$B$221,MATCH($D103,Instellingen!$A$22:$A$221,1)),""),IF($E103="EUR",IFERROR(INDEX(Instellingen!$C$22:$C$221,MATCH($D103,Instellingen!$A$22:$A$221,1)),""),""))))</f>
        <v/>
      </c>
      <c r="R103" s="14" t="str">
        <f t="shared" si="14"/>
        <v/>
      </c>
      <c r="S103" s="14" t="str">
        <f>IF($K103="","",($H103+IF($A103="","",SUMIFS(Extra_kosten!$N$3:$N$402,Extra_kosten!$B$3:$B$402,$A103)))*$Q103)</f>
        <v/>
      </c>
      <c r="T103" s="14" t="str">
        <f>IF($A103="","",SUMIFS(Betalingen!$L$3:$L$802,Betalingen!$B$3:$B$802,$A103))</f>
        <v/>
      </c>
      <c r="U103" s="14" t="str">
        <f>IF($A103="","",SUMIFS(Betalingen!$P$3:$P$802,Betalingen!$B$3:$B$802,$A103))</f>
        <v/>
      </c>
      <c r="V103" s="18" t="str">
        <f>IF($E103="","",IF($E103="SRD",1,IF($E103="USD",IFERROR(INDEX(Instellingen!$B$22:$B$221,MATCH(Instellingen!$B$3,Instellingen!$A$22:$A$221,1)),""),IF($E103="EUR",IFERROR(INDEX(Instellingen!$C$22:$C$221,MATCH(Instellingen!$B$3,Instellingen!$A$22:$A$221,1)),""),""))))</f>
        <v/>
      </c>
      <c r="W103" s="14" t="str">
        <f t="shared" si="13"/>
        <v/>
      </c>
    </row>
    <row r="104" spans="1:23" x14ac:dyDescent="0.3">
      <c r="A104" s="6"/>
      <c r="B104" s="6"/>
      <c r="C104" s="6"/>
      <c r="D104" s="8"/>
      <c r="E104" s="6"/>
      <c r="F104" s="12"/>
      <c r="G104" s="13"/>
      <c r="H104" s="14" t="str">
        <f>IF($F104="","",$F104*IF($G104="",Instellingen!$B$4,$G104))</f>
        <v/>
      </c>
      <c r="I104" s="14" t="str">
        <f t="shared" si="11"/>
        <v/>
      </c>
      <c r="J104" s="14" t="str">
        <f>IF($A104="","",SUMIFS(Extra_kosten!$O$3:$O$402,Extra_kosten!$B$3:$B$402,$A104))</f>
        <v/>
      </c>
      <c r="K104" s="14" t="str">
        <f t="shared" si="12"/>
        <v/>
      </c>
      <c r="L104" s="14" t="str">
        <f>IF($A104="","",SUMIFS(Betalingen!$K$3:$K$802,Betalingen!$B$3:$B$802,$A104))</f>
        <v/>
      </c>
      <c r="M104" s="15" t="str">
        <f t="shared" si="9"/>
        <v/>
      </c>
      <c r="N104" s="16" t="str">
        <f t="shared" si="15"/>
        <v/>
      </c>
      <c r="O104" s="14" t="str">
        <f t="shared" si="10"/>
        <v/>
      </c>
      <c r="P104" s="17" t="str">
        <f>IF($A104="","",IFERROR(_xludf.AGGREGATE(14,6,Betalingen!$C$3:$C$802/(Betalingen!$B$3:$B$802=$A104),1),""))</f>
        <v/>
      </c>
      <c r="Q104" s="18" t="str">
        <f>IF($E104="","",IF($E104="SRD",1,IF($E104="USD",IFERROR(INDEX(Instellingen!$B$22:$B$221,MATCH($D104,Instellingen!$A$22:$A$221,1)),""),IF($E104="EUR",IFERROR(INDEX(Instellingen!$C$22:$C$221,MATCH($D104,Instellingen!$A$22:$A$221,1)),""),""))))</f>
        <v/>
      </c>
      <c r="R104" s="14" t="str">
        <f t="shared" si="14"/>
        <v/>
      </c>
      <c r="S104" s="14" t="str">
        <f>IF($K104="","",($H104+IF($A104="","",SUMIFS(Extra_kosten!$N$3:$N$402,Extra_kosten!$B$3:$B$402,$A104)))*$Q104)</f>
        <v/>
      </c>
      <c r="T104" s="14" t="str">
        <f>IF($A104="","",SUMIFS(Betalingen!$L$3:$L$802,Betalingen!$B$3:$B$802,$A104))</f>
        <v/>
      </c>
      <c r="U104" s="14" t="str">
        <f>IF($A104="","",SUMIFS(Betalingen!$P$3:$P$802,Betalingen!$B$3:$B$802,$A104))</f>
        <v/>
      </c>
      <c r="V104" s="18" t="str">
        <f>IF($E104="","",IF($E104="SRD",1,IF($E104="USD",IFERROR(INDEX(Instellingen!$B$22:$B$221,MATCH(Instellingen!$B$3,Instellingen!$A$22:$A$221,1)),""),IF($E104="EUR",IFERROR(INDEX(Instellingen!$C$22:$C$221,MATCH(Instellingen!$B$3,Instellingen!$A$22:$A$221,1)),""),""))))</f>
        <v/>
      </c>
      <c r="W104" s="14" t="str">
        <f t="shared" si="13"/>
        <v/>
      </c>
    </row>
    <row r="105" spans="1:23" x14ac:dyDescent="0.3">
      <c r="A105" s="6"/>
      <c r="B105" s="6"/>
      <c r="C105" s="6"/>
      <c r="D105" s="8"/>
      <c r="E105" s="6"/>
      <c r="F105" s="12"/>
      <c r="G105" s="13"/>
      <c r="H105" s="14" t="str">
        <f>IF($F105="","",$F105*IF($G105="",Instellingen!$B$4,$G105))</f>
        <v/>
      </c>
      <c r="I105" s="14" t="str">
        <f t="shared" si="11"/>
        <v/>
      </c>
      <c r="J105" s="14" t="str">
        <f>IF($A105="","",SUMIFS(Extra_kosten!$O$3:$O$402,Extra_kosten!$B$3:$B$402,$A105))</f>
        <v/>
      </c>
      <c r="K105" s="14" t="str">
        <f t="shared" si="12"/>
        <v/>
      </c>
      <c r="L105" s="14" t="str">
        <f>IF($A105="","",SUMIFS(Betalingen!$K$3:$K$802,Betalingen!$B$3:$B$802,$A105))</f>
        <v/>
      </c>
      <c r="M105" s="15" t="str">
        <f t="shared" si="9"/>
        <v/>
      </c>
      <c r="N105" s="16" t="str">
        <f t="shared" si="15"/>
        <v/>
      </c>
      <c r="O105" s="14" t="str">
        <f t="shared" si="10"/>
        <v/>
      </c>
      <c r="P105" s="17" t="str">
        <f>IF($A105="","",IFERROR(_xludf.AGGREGATE(14,6,Betalingen!$C$3:$C$802/(Betalingen!$B$3:$B$802=$A105),1),""))</f>
        <v/>
      </c>
      <c r="Q105" s="18" t="str">
        <f>IF($E105="","",IF($E105="SRD",1,IF($E105="USD",IFERROR(INDEX(Instellingen!$B$22:$B$221,MATCH($D105,Instellingen!$A$22:$A$221,1)),""),IF($E105="EUR",IFERROR(INDEX(Instellingen!$C$22:$C$221,MATCH($D105,Instellingen!$A$22:$A$221,1)),""),""))))</f>
        <v/>
      </c>
      <c r="R105" s="14" t="str">
        <f t="shared" si="14"/>
        <v/>
      </c>
      <c r="S105" s="14" t="str">
        <f>IF($K105="","",($H105+IF($A105="","",SUMIFS(Extra_kosten!$N$3:$N$402,Extra_kosten!$B$3:$B$402,$A105)))*$Q105)</f>
        <v/>
      </c>
      <c r="T105" s="14" t="str">
        <f>IF($A105="","",SUMIFS(Betalingen!$L$3:$L$802,Betalingen!$B$3:$B$802,$A105))</f>
        <v/>
      </c>
      <c r="U105" s="14" t="str">
        <f>IF($A105="","",SUMIFS(Betalingen!$P$3:$P$802,Betalingen!$B$3:$B$802,$A105))</f>
        <v/>
      </c>
      <c r="V105" s="18" t="str">
        <f>IF($E105="","",IF($E105="SRD",1,IF($E105="USD",IFERROR(INDEX(Instellingen!$B$22:$B$221,MATCH(Instellingen!$B$3,Instellingen!$A$22:$A$221,1)),""),IF($E105="EUR",IFERROR(INDEX(Instellingen!$C$22:$C$221,MATCH(Instellingen!$B$3,Instellingen!$A$22:$A$221,1)),""),""))))</f>
        <v/>
      </c>
      <c r="W105" s="14" t="str">
        <f t="shared" si="13"/>
        <v/>
      </c>
    </row>
    <row r="106" spans="1:23" x14ac:dyDescent="0.3">
      <c r="A106" s="6"/>
      <c r="B106" s="6"/>
      <c r="C106" s="6"/>
      <c r="D106" s="8"/>
      <c r="E106" s="6"/>
      <c r="F106" s="12"/>
      <c r="G106" s="13"/>
      <c r="H106" s="14" t="str">
        <f>IF($F106="","",$F106*IF($G106="",Instellingen!$B$4,$G106))</f>
        <v/>
      </c>
      <c r="I106" s="14" t="str">
        <f t="shared" si="11"/>
        <v/>
      </c>
      <c r="J106" s="14" t="str">
        <f>IF($A106="","",SUMIFS(Extra_kosten!$O$3:$O$402,Extra_kosten!$B$3:$B$402,$A106))</f>
        <v/>
      </c>
      <c r="K106" s="14" t="str">
        <f t="shared" si="12"/>
        <v/>
      </c>
      <c r="L106" s="14" t="str">
        <f>IF($A106="","",SUMIFS(Betalingen!$K$3:$K$802,Betalingen!$B$3:$B$802,$A106))</f>
        <v/>
      </c>
      <c r="M106" s="15" t="str">
        <f t="shared" si="9"/>
        <v/>
      </c>
      <c r="N106" s="16" t="str">
        <f t="shared" si="15"/>
        <v/>
      </c>
      <c r="O106" s="14" t="str">
        <f t="shared" si="10"/>
        <v/>
      </c>
      <c r="P106" s="17" t="str">
        <f>IF($A106="","",IFERROR(_xludf.AGGREGATE(14,6,Betalingen!$C$3:$C$802/(Betalingen!$B$3:$B$802=$A106),1),""))</f>
        <v/>
      </c>
      <c r="Q106" s="18" t="str">
        <f>IF($E106="","",IF($E106="SRD",1,IF($E106="USD",IFERROR(INDEX(Instellingen!$B$22:$B$221,MATCH($D106,Instellingen!$A$22:$A$221,1)),""),IF($E106="EUR",IFERROR(INDEX(Instellingen!$C$22:$C$221,MATCH($D106,Instellingen!$A$22:$A$221,1)),""),""))))</f>
        <v/>
      </c>
      <c r="R106" s="14" t="str">
        <f t="shared" si="14"/>
        <v/>
      </c>
      <c r="S106" s="14" t="str">
        <f>IF($K106="","",($H106+IF($A106="","",SUMIFS(Extra_kosten!$N$3:$N$402,Extra_kosten!$B$3:$B$402,$A106)))*$Q106)</f>
        <v/>
      </c>
      <c r="T106" s="14" t="str">
        <f>IF($A106="","",SUMIFS(Betalingen!$L$3:$L$802,Betalingen!$B$3:$B$802,$A106))</f>
        <v/>
      </c>
      <c r="U106" s="14" t="str">
        <f>IF($A106="","",SUMIFS(Betalingen!$P$3:$P$802,Betalingen!$B$3:$B$802,$A106))</f>
        <v/>
      </c>
      <c r="V106" s="18" t="str">
        <f>IF($E106="","",IF($E106="SRD",1,IF($E106="USD",IFERROR(INDEX(Instellingen!$B$22:$B$221,MATCH(Instellingen!$B$3,Instellingen!$A$22:$A$221,1)),""),IF($E106="EUR",IFERROR(INDEX(Instellingen!$C$22:$C$221,MATCH(Instellingen!$B$3,Instellingen!$A$22:$A$221,1)),""),""))))</f>
        <v/>
      </c>
      <c r="W106" s="14" t="str">
        <f t="shared" si="13"/>
        <v/>
      </c>
    </row>
    <row r="107" spans="1:23" x14ac:dyDescent="0.3">
      <c r="A107" s="6"/>
      <c r="B107" s="6"/>
      <c r="C107" s="6"/>
      <c r="D107" s="8"/>
      <c r="E107" s="6"/>
      <c r="F107" s="12"/>
      <c r="G107" s="13"/>
      <c r="H107" s="14" t="str">
        <f>IF($F107="","",$F107*IF($G107="",Instellingen!$B$4,$G107))</f>
        <v/>
      </c>
      <c r="I107" s="14" t="str">
        <f t="shared" si="11"/>
        <v/>
      </c>
      <c r="J107" s="14" t="str">
        <f>IF($A107="","",SUMIFS(Extra_kosten!$O$3:$O$402,Extra_kosten!$B$3:$B$402,$A107))</f>
        <v/>
      </c>
      <c r="K107" s="14" t="str">
        <f t="shared" si="12"/>
        <v/>
      </c>
      <c r="L107" s="14" t="str">
        <f>IF($A107="","",SUMIFS(Betalingen!$K$3:$K$802,Betalingen!$B$3:$B$802,$A107))</f>
        <v/>
      </c>
      <c r="M107" s="15" t="str">
        <f t="shared" si="9"/>
        <v/>
      </c>
      <c r="N107" s="16" t="str">
        <f t="shared" si="15"/>
        <v/>
      </c>
      <c r="O107" s="14" t="str">
        <f t="shared" si="10"/>
        <v/>
      </c>
      <c r="P107" s="17" t="str">
        <f>IF($A107="","",IFERROR(_xludf.AGGREGATE(14,6,Betalingen!$C$3:$C$802/(Betalingen!$B$3:$B$802=$A107),1),""))</f>
        <v/>
      </c>
      <c r="Q107" s="18" t="str">
        <f>IF($E107="","",IF($E107="SRD",1,IF($E107="USD",IFERROR(INDEX(Instellingen!$B$22:$B$221,MATCH($D107,Instellingen!$A$22:$A$221,1)),""),IF($E107="EUR",IFERROR(INDEX(Instellingen!$C$22:$C$221,MATCH($D107,Instellingen!$A$22:$A$221,1)),""),""))))</f>
        <v/>
      </c>
      <c r="R107" s="14" t="str">
        <f t="shared" si="14"/>
        <v/>
      </c>
      <c r="S107" s="14" t="str">
        <f>IF($K107="","",($H107+IF($A107="","",SUMIFS(Extra_kosten!$N$3:$N$402,Extra_kosten!$B$3:$B$402,$A107)))*$Q107)</f>
        <v/>
      </c>
      <c r="T107" s="14" t="str">
        <f>IF($A107="","",SUMIFS(Betalingen!$L$3:$L$802,Betalingen!$B$3:$B$802,$A107))</f>
        <v/>
      </c>
      <c r="U107" s="14" t="str">
        <f>IF($A107="","",SUMIFS(Betalingen!$P$3:$P$802,Betalingen!$B$3:$B$802,$A107))</f>
        <v/>
      </c>
      <c r="V107" s="18" t="str">
        <f>IF($E107="","",IF($E107="SRD",1,IF($E107="USD",IFERROR(INDEX(Instellingen!$B$22:$B$221,MATCH(Instellingen!$B$3,Instellingen!$A$22:$A$221,1)),""),IF($E107="EUR",IFERROR(INDEX(Instellingen!$C$22:$C$221,MATCH(Instellingen!$B$3,Instellingen!$A$22:$A$221,1)),""),""))))</f>
        <v/>
      </c>
      <c r="W107" s="14" t="str">
        <f t="shared" si="13"/>
        <v/>
      </c>
    </row>
    <row r="108" spans="1:23" x14ac:dyDescent="0.3">
      <c r="A108" s="6"/>
      <c r="B108" s="6"/>
      <c r="C108" s="6"/>
      <c r="D108" s="8"/>
      <c r="E108" s="6"/>
      <c r="F108" s="12"/>
      <c r="G108" s="13"/>
      <c r="H108" s="14" t="str">
        <f>IF($F108="","",$F108*IF($G108="",Instellingen!$B$4,$G108))</f>
        <v/>
      </c>
      <c r="I108" s="14" t="str">
        <f t="shared" si="11"/>
        <v/>
      </c>
      <c r="J108" s="14" t="str">
        <f>IF($A108="","",SUMIFS(Extra_kosten!$O$3:$O$402,Extra_kosten!$B$3:$B$402,$A108))</f>
        <v/>
      </c>
      <c r="K108" s="14" t="str">
        <f t="shared" si="12"/>
        <v/>
      </c>
      <c r="L108" s="14" t="str">
        <f>IF($A108="","",SUMIFS(Betalingen!$K$3:$K$802,Betalingen!$B$3:$B$802,$A108))</f>
        <v/>
      </c>
      <c r="M108" s="15" t="str">
        <f t="shared" si="9"/>
        <v/>
      </c>
      <c r="N108" s="16" t="str">
        <f t="shared" si="15"/>
        <v/>
      </c>
      <c r="O108" s="14" t="str">
        <f t="shared" si="10"/>
        <v/>
      </c>
      <c r="P108" s="17" t="str">
        <f>IF($A108="","",IFERROR(_xludf.AGGREGATE(14,6,Betalingen!$C$3:$C$802/(Betalingen!$B$3:$B$802=$A108),1),""))</f>
        <v/>
      </c>
      <c r="Q108" s="18" t="str">
        <f>IF($E108="","",IF($E108="SRD",1,IF($E108="USD",IFERROR(INDEX(Instellingen!$B$22:$B$221,MATCH($D108,Instellingen!$A$22:$A$221,1)),""),IF($E108="EUR",IFERROR(INDEX(Instellingen!$C$22:$C$221,MATCH($D108,Instellingen!$A$22:$A$221,1)),""),""))))</f>
        <v/>
      </c>
      <c r="R108" s="14" t="str">
        <f t="shared" si="14"/>
        <v/>
      </c>
      <c r="S108" s="14" t="str">
        <f>IF($K108="","",($H108+IF($A108="","",SUMIFS(Extra_kosten!$N$3:$N$402,Extra_kosten!$B$3:$B$402,$A108)))*$Q108)</f>
        <v/>
      </c>
      <c r="T108" s="14" t="str">
        <f>IF($A108="","",SUMIFS(Betalingen!$L$3:$L$802,Betalingen!$B$3:$B$802,$A108))</f>
        <v/>
      </c>
      <c r="U108" s="14" t="str">
        <f>IF($A108="","",SUMIFS(Betalingen!$P$3:$P$802,Betalingen!$B$3:$B$802,$A108))</f>
        <v/>
      </c>
      <c r="V108" s="18" t="str">
        <f>IF($E108="","",IF($E108="SRD",1,IF($E108="USD",IFERROR(INDEX(Instellingen!$B$22:$B$221,MATCH(Instellingen!$B$3,Instellingen!$A$22:$A$221,1)),""),IF($E108="EUR",IFERROR(INDEX(Instellingen!$C$22:$C$221,MATCH(Instellingen!$B$3,Instellingen!$A$22:$A$221,1)),""),""))))</f>
        <v/>
      </c>
      <c r="W108" s="14" t="str">
        <f t="shared" si="13"/>
        <v/>
      </c>
    </row>
    <row r="109" spans="1:23" x14ac:dyDescent="0.3">
      <c r="A109" s="6"/>
      <c r="B109" s="6"/>
      <c r="C109" s="6"/>
      <c r="D109" s="8"/>
      <c r="E109" s="6"/>
      <c r="F109" s="12"/>
      <c r="G109" s="13"/>
      <c r="H109" s="14" t="str">
        <f>IF($F109="","",$F109*IF($G109="",Instellingen!$B$4,$G109))</f>
        <v/>
      </c>
      <c r="I109" s="14" t="str">
        <f t="shared" si="11"/>
        <v/>
      </c>
      <c r="J109" s="14" t="str">
        <f>IF($A109="","",SUMIFS(Extra_kosten!$O$3:$O$402,Extra_kosten!$B$3:$B$402,$A109))</f>
        <v/>
      </c>
      <c r="K109" s="14" t="str">
        <f t="shared" si="12"/>
        <v/>
      </c>
      <c r="L109" s="14" t="str">
        <f>IF($A109="","",SUMIFS(Betalingen!$K$3:$K$802,Betalingen!$B$3:$B$802,$A109))</f>
        <v/>
      </c>
      <c r="M109" s="15" t="str">
        <f t="shared" si="9"/>
        <v/>
      </c>
      <c r="N109" s="16" t="str">
        <f t="shared" si="15"/>
        <v/>
      </c>
      <c r="O109" s="14" t="str">
        <f t="shared" si="10"/>
        <v/>
      </c>
      <c r="P109" s="17" t="str">
        <f>IF($A109="","",IFERROR(_xludf.AGGREGATE(14,6,Betalingen!$C$3:$C$802/(Betalingen!$B$3:$B$802=$A109),1),""))</f>
        <v/>
      </c>
      <c r="Q109" s="18" t="str">
        <f>IF($E109="","",IF($E109="SRD",1,IF($E109="USD",IFERROR(INDEX(Instellingen!$B$22:$B$221,MATCH($D109,Instellingen!$A$22:$A$221,1)),""),IF($E109="EUR",IFERROR(INDEX(Instellingen!$C$22:$C$221,MATCH($D109,Instellingen!$A$22:$A$221,1)),""),""))))</f>
        <v/>
      </c>
      <c r="R109" s="14" t="str">
        <f t="shared" si="14"/>
        <v/>
      </c>
      <c r="S109" s="14" t="str">
        <f>IF($K109="","",($H109+IF($A109="","",SUMIFS(Extra_kosten!$N$3:$N$402,Extra_kosten!$B$3:$B$402,$A109)))*$Q109)</f>
        <v/>
      </c>
      <c r="T109" s="14" t="str">
        <f>IF($A109="","",SUMIFS(Betalingen!$L$3:$L$802,Betalingen!$B$3:$B$802,$A109))</f>
        <v/>
      </c>
      <c r="U109" s="14" t="str">
        <f>IF($A109="","",SUMIFS(Betalingen!$P$3:$P$802,Betalingen!$B$3:$B$802,$A109))</f>
        <v/>
      </c>
      <c r="V109" s="18" t="str">
        <f>IF($E109="","",IF($E109="SRD",1,IF($E109="USD",IFERROR(INDEX(Instellingen!$B$22:$B$221,MATCH(Instellingen!$B$3,Instellingen!$A$22:$A$221,1)),""),IF($E109="EUR",IFERROR(INDEX(Instellingen!$C$22:$C$221,MATCH(Instellingen!$B$3,Instellingen!$A$22:$A$221,1)),""),""))))</f>
        <v/>
      </c>
      <c r="W109" s="14" t="str">
        <f t="shared" si="13"/>
        <v/>
      </c>
    </row>
    <row r="110" spans="1:23" x14ac:dyDescent="0.3">
      <c r="A110" s="6"/>
      <c r="B110" s="6"/>
      <c r="C110" s="6"/>
      <c r="D110" s="8"/>
      <c r="E110" s="6"/>
      <c r="F110" s="12"/>
      <c r="G110" s="13"/>
      <c r="H110" s="14" t="str">
        <f>IF($F110="","",$F110*IF($G110="",Instellingen!$B$4,$G110))</f>
        <v/>
      </c>
      <c r="I110" s="14" t="str">
        <f t="shared" si="11"/>
        <v/>
      </c>
      <c r="J110" s="14" t="str">
        <f>IF($A110="","",SUMIFS(Extra_kosten!$O$3:$O$402,Extra_kosten!$B$3:$B$402,$A110))</f>
        <v/>
      </c>
      <c r="K110" s="14" t="str">
        <f t="shared" si="12"/>
        <v/>
      </c>
      <c r="L110" s="14" t="str">
        <f>IF($A110="","",SUMIFS(Betalingen!$K$3:$K$802,Betalingen!$B$3:$B$802,$A110))</f>
        <v/>
      </c>
      <c r="M110" s="15" t="str">
        <f t="shared" si="9"/>
        <v/>
      </c>
      <c r="N110" s="16" t="str">
        <f t="shared" si="15"/>
        <v/>
      </c>
      <c r="O110" s="14" t="str">
        <f t="shared" si="10"/>
        <v/>
      </c>
      <c r="P110" s="17" t="str">
        <f>IF($A110="","",IFERROR(_xludf.AGGREGATE(14,6,Betalingen!$C$3:$C$802/(Betalingen!$B$3:$B$802=$A110),1),""))</f>
        <v/>
      </c>
      <c r="Q110" s="18" t="str">
        <f>IF($E110="","",IF($E110="SRD",1,IF($E110="USD",IFERROR(INDEX(Instellingen!$B$22:$B$221,MATCH($D110,Instellingen!$A$22:$A$221,1)),""),IF($E110="EUR",IFERROR(INDEX(Instellingen!$C$22:$C$221,MATCH($D110,Instellingen!$A$22:$A$221,1)),""),""))))</f>
        <v/>
      </c>
      <c r="R110" s="14" t="str">
        <f t="shared" si="14"/>
        <v/>
      </c>
      <c r="S110" s="14" t="str">
        <f>IF($K110="","",($H110+IF($A110="","",SUMIFS(Extra_kosten!$N$3:$N$402,Extra_kosten!$B$3:$B$402,$A110)))*$Q110)</f>
        <v/>
      </c>
      <c r="T110" s="14" t="str">
        <f>IF($A110="","",SUMIFS(Betalingen!$L$3:$L$802,Betalingen!$B$3:$B$802,$A110))</f>
        <v/>
      </c>
      <c r="U110" s="14" t="str">
        <f>IF($A110="","",SUMIFS(Betalingen!$P$3:$P$802,Betalingen!$B$3:$B$802,$A110))</f>
        <v/>
      </c>
      <c r="V110" s="18" t="str">
        <f>IF($E110="","",IF($E110="SRD",1,IF($E110="USD",IFERROR(INDEX(Instellingen!$B$22:$B$221,MATCH(Instellingen!$B$3,Instellingen!$A$22:$A$221,1)),""),IF($E110="EUR",IFERROR(INDEX(Instellingen!$C$22:$C$221,MATCH(Instellingen!$B$3,Instellingen!$A$22:$A$221,1)),""),""))))</f>
        <v/>
      </c>
      <c r="W110" s="14" t="str">
        <f t="shared" si="13"/>
        <v/>
      </c>
    </row>
    <row r="111" spans="1:23" x14ac:dyDescent="0.3">
      <c r="A111" s="6"/>
      <c r="B111" s="6"/>
      <c r="C111" s="6"/>
      <c r="D111" s="8"/>
      <c r="E111" s="6"/>
      <c r="F111" s="12"/>
      <c r="G111" s="13"/>
      <c r="H111" s="14" t="str">
        <f>IF($F111="","",$F111*IF($G111="",Instellingen!$B$4,$G111))</f>
        <v/>
      </c>
      <c r="I111" s="14" t="str">
        <f t="shared" si="11"/>
        <v/>
      </c>
      <c r="J111" s="14" t="str">
        <f>IF($A111="","",SUMIFS(Extra_kosten!$O$3:$O$402,Extra_kosten!$B$3:$B$402,$A111))</f>
        <v/>
      </c>
      <c r="K111" s="14" t="str">
        <f t="shared" si="12"/>
        <v/>
      </c>
      <c r="L111" s="14" t="str">
        <f>IF($A111="","",SUMIFS(Betalingen!$K$3:$K$802,Betalingen!$B$3:$B$802,$A111))</f>
        <v/>
      </c>
      <c r="M111" s="15" t="str">
        <f t="shared" si="9"/>
        <v/>
      </c>
      <c r="N111" s="16" t="str">
        <f t="shared" si="15"/>
        <v/>
      </c>
      <c r="O111" s="14" t="str">
        <f t="shared" si="10"/>
        <v/>
      </c>
      <c r="P111" s="17" t="str">
        <f>IF($A111="","",IFERROR(_xludf.AGGREGATE(14,6,Betalingen!$C$3:$C$802/(Betalingen!$B$3:$B$802=$A111),1),""))</f>
        <v/>
      </c>
      <c r="Q111" s="18" t="str">
        <f>IF($E111="","",IF($E111="SRD",1,IF($E111="USD",IFERROR(INDEX(Instellingen!$B$22:$B$221,MATCH($D111,Instellingen!$A$22:$A$221,1)),""),IF($E111="EUR",IFERROR(INDEX(Instellingen!$C$22:$C$221,MATCH($D111,Instellingen!$A$22:$A$221,1)),""),""))))</f>
        <v/>
      </c>
      <c r="R111" s="14" t="str">
        <f t="shared" si="14"/>
        <v/>
      </c>
      <c r="S111" s="14" t="str">
        <f>IF($K111="","",($H111+IF($A111="","",SUMIFS(Extra_kosten!$N$3:$N$402,Extra_kosten!$B$3:$B$402,$A111)))*$Q111)</f>
        <v/>
      </c>
      <c r="T111" s="14" t="str">
        <f>IF($A111="","",SUMIFS(Betalingen!$L$3:$L$802,Betalingen!$B$3:$B$802,$A111))</f>
        <v/>
      </c>
      <c r="U111" s="14" t="str">
        <f>IF($A111="","",SUMIFS(Betalingen!$P$3:$P$802,Betalingen!$B$3:$B$802,$A111))</f>
        <v/>
      </c>
      <c r="V111" s="18" t="str">
        <f>IF($E111="","",IF($E111="SRD",1,IF($E111="USD",IFERROR(INDEX(Instellingen!$B$22:$B$221,MATCH(Instellingen!$B$3,Instellingen!$A$22:$A$221,1)),""),IF($E111="EUR",IFERROR(INDEX(Instellingen!$C$22:$C$221,MATCH(Instellingen!$B$3,Instellingen!$A$22:$A$221,1)),""),""))))</f>
        <v/>
      </c>
      <c r="W111" s="14" t="str">
        <f t="shared" si="13"/>
        <v/>
      </c>
    </row>
    <row r="112" spans="1:23" x14ac:dyDescent="0.3">
      <c r="A112" s="6"/>
      <c r="B112" s="6"/>
      <c r="C112" s="6"/>
      <c r="D112" s="8"/>
      <c r="E112" s="6"/>
      <c r="F112" s="12"/>
      <c r="G112" s="13"/>
      <c r="H112" s="14" t="str">
        <f>IF($F112="","",$F112*IF($G112="",Instellingen!$B$4,$G112))</f>
        <v/>
      </c>
      <c r="I112" s="14" t="str">
        <f t="shared" si="11"/>
        <v/>
      </c>
      <c r="J112" s="14" t="str">
        <f>IF($A112="","",SUMIFS(Extra_kosten!$O$3:$O$402,Extra_kosten!$B$3:$B$402,$A112))</f>
        <v/>
      </c>
      <c r="K112" s="14" t="str">
        <f t="shared" si="12"/>
        <v/>
      </c>
      <c r="L112" s="14" t="str">
        <f>IF($A112="","",SUMIFS(Betalingen!$K$3:$K$802,Betalingen!$B$3:$B$802,$A112))</f>
        <v/>
      </c>
      <c r="M112" s="15" t="str">
        <f t="shared" si="9"/>
        <v/>
      </c>
      <c r="N112" s="16" t="str">
        <f t="shared" si="15"/>
        <v/>
      </c>
      <c r="O112" s="14" t="str">
        <f t="shared" si="10"/>
        <v/>
      </c>
      <c r="P112" s="17" t="str">
        <f>IF($A112="","",IFERROR(_xludf.AGGREGATE(14,6,Betalingen!$C$3:$C$802/(Betalingen!$B$3:$B$802=$A112),1),""))</f>
        <v/>
      </c>
      <c r="Q112" s="18" t="str">
        <f>IF($E112="","",IF($E112="SRD",1,IF($E112="USD",IFERROR(INDEX(Instellingen!$B$22:$B$221,MATCH($D112,Instellingen!$A$22:$A$221,1)),""),IF($E112="EUR",IFERROR(INDEX(Instellingen!$C$22:$C$221,MATCH($D112,Instellingen!$A$22:$A$221,1)),""),""))))</f>
        <v/>
      </c>
      <c r="R112" s="14" t="str">
        <f t="shared" si="14"/>
        <v/>
      </c>
      <c r="S112" s="14" t="str">
        <f>IF($K112="","",($H112+IF($A112="","",SUMIFS(Extra_kosten!$N$3:$N$402,Extra_kosten!$B$3:$B$402,$A112)))*$Q112)</f>
        <v/>
      </c>
      <c r="T112" s="14" t="str">
        <f>IF($A112="","",SUMIFS(Betalingen!$L$3:$L$802,Betalingen!$B$3:$B$802,$A112))</f>
        <v/>
      </c>
      <c r="U112" s="14" t="str">
        <f>IF($A112="","",SUMIFS(Betalingen!$P$3:$P$802,Betalingen!$B$3:$B$802,$A112))</f>
        <v/>
      </c>
      <c r="V112" s="18" t="str">
        <f>IF($E112="","",IF($E112="SRD",1,IF($E112="USD",IFERROR(INDEX(Instellingen!$B$22:$B$221,MATCH(Instellingen!$B$3,Instellingen!$A$22:$A$221,1)),""),IF($E112="EUR",IFERROR(INDEX(Instellingen!$C$22:$C$221,MATCH(Instellingen!$B$3,Instellingen!$A$22:$A$221,1)),""),""))))</f>
        <v/>
      </c>
      <c r="W112" s="14" t="str">
        <f t="shared" si="13"/>
        <v/>
      </c>
    </row>
    <row r="113" spans="1:23" x14ac:dyDescent="0.3">
      <c r="A113" s="6"/>
      <c r="B113" s="6"/>
      <c r="C113" s="6"/>
      <c r="D113" s="8"/>
      <c r="E113" s="6"/>
      <c r="F113" s="12"/>
      <c r="G113" s="13"/>
      <c r="H113" s="14" t="str">
        <f>IF($F113="","",$F113*IF($G113="",Instellingen!$B$4,$G113))</f>
        <v/>
      </c>
      <c r="I113" s="14" t="str">
        <f t="shared" si="11"/>
        <v/>
      </c>
      <c r="J113" s="14" t="str">
        <f>IF($A113="","",SUMIFS(Extra_kosten!$O$3:$O$402,Extra_kosten!$B$3:$B$402,$A113))</f>
        <v/>
      </c>
      <c r="K113" s="14" t="str">
        <f t="shared" si="12"/>
        <v/>
      </c>
      <c r="L113" s="14" t="str">
        <f>IF($A113="","",SUMIFS(Betalingen!$K$3:$K$802,Betalingen!$B$3:$B$802,$A113))</f>
        <v/>
      </c>
      <c r="M113" s="15" t="str">
        <f t="shared" si="9"/>
        <v/>
      </c>
      <c r="N113" s="16" t="str">
        <f t="shared" si="15"/>
        <v/>
      </c>
      <c r="O113" s="14" t="str">
        <f t="shared" si="10"/>
        <v/>
      </c>
      <c r="P113" s="17" t="str">
        <f>IF($A113="","",IFERROR(_xludf.AGGREGATE(14,6,Betalingen!$C$3:$C$802/(Betalingen!$B$3:$B$802=$A113),1),""))</f>
        <v/>
      </c>
      <c r="Q113" s="18" t="str">
        <f>IF($E113="","",IF($E113="SRD",1,IF($E113="USD",IFERROR(INDEX(Instellingen!$B$22:$B$221,MATCH($D113,Instellingen!$A$22:$A$221,1)),""),IF($E113="EUR",IFERROR(INDEX(Instellingen!$C$22:$C$221,MATCH($D113,Instellingen!$A$22:$A$221,1)),""),""))))</f>
        <v/>
      </c>
      <c r="R113" s="14" t="str">
        <f t="shared" si="14"/>
        <v/>
      </c>
      <c r="S113" s="14" t="str">
        <f>IF($K113="","",($H113+IF($A113="","",SUMIFS(Extra_kosten!$N$3:$N$402,Extra_kosten!$B$3:$B$402,$A113)))*$Q113)</f>
        <v/>
      </c>
      <c r="T113" s="14" t="str">
        <f>IF($A113="","",SUMIFS(Betalingen!$L$3:$L$802,Betalingen!$B$3:$B$802,$A113))</f>
        <v/>
      </c>
      <c r="U113" s="14" t="str">
        <f>IF($A113="","",SUMIFS(Betalingen!$P$3:$P$802,Betalingen!$B$3:$B$802,$A113))</f>
        <v/>
      </c>
      <c r="V113" s="18" t="str">
        <f>IF($E113="","",IF($E113="SRD",1,IF($E113="USD",IFERROR(INDEX(Instellingen!$B$22:$B$221,MATCH(Instellingen!$B$3,Instellingen!$A$22:$A$221,1)),""),IF($E113="EUR",IFERROR(INDEX(Instellingen!$C$22:$C$221,MATCH(Instellingen!$B$3,Instellingen!$A$22:$A$221,1)),""),""))))</f>
        <v/>
      </c>
      <c r="W113" s="14" t="str">
        <f t="shared" si="13"/>
        <v/>
      </c>
    </row>
    <row r="114" spans="1:23" x14ac:dyDescent="0.3">
      <c r="A114" s="6"/>
      <c r="B114" s="6"/>
      <c r="C114" s="6"/>
      <c r="D114" s="8"/>
      <c r="E114" s="6"/>
      <c r="F114" s="12"/>
      <c r="G114" s="13"/>
      <c r="H114" s="14" t="str">
        <f>IF($F114="","",$F114*IF($G114="",Instellingen!$B$4,$G114))</f>
        <v/>
      </c>
      <c r="I114" s="14" t="str">
        <f t="shared" si="11"/>
        <v/>
      </c>
      <c r="J114" s="14" t="str">
        <f>IF($A114="","",SUMIFS(Extra_kosten!$O$3:$O$402,Extra_kosten!$B$3:$B$402,$A114))</f>
        <v/>
      </c>
      <c r="K114" s="14" t="str">
        <f t="shared" si="12"/>
        <v/>
      </c>
      <c r="L114" s="14" t="str">
        <f>IF($A114="","",SUMIFS(Betalingen!$K$3:$K$802,Betalingen!$B$3:$B$802,$A114))</f>
        <v/>
      </c>
      <c r="M114" s="15" t="str">
        <f t="shared" si="9"/>
        <v/>
      </c>
      <c r="N114" s="16" t="str">
        <f t="shared" si="15"/>
        <v/>
      </c>
      <c r="O114" s="14" t="str">
        <f t="shared" si="10"/>
        <v/>
      </c>
      <c r="P114" s="17" t="str">
        <f>IF($A114="","",IFERROR(_xludf.AGGREGATE(14,6,Betalingen!$C$3:$C$802/(Betalingen!$B$3:$B$802=$A114),1),""))</f>
        <v/>
      </c>
      <c r="Q114" s="18" t="str">
        <f>IF($E114="","",IF($E114="SRD",1,IF($E114="USD",IFERROR(INDEX(Instellingen!$B$22:$B$221,MATCH($D114,Instellingen!$A$22:$A$221,1)),""),IF($E114="EUR",IFERROR(INDEX(Instellingen!$C$22:$C$221,MATCH($D114,Instellingen!$A$22:$A$221,1)),""),""))))</f>
        <v/>
      </c>
      <c r="R114" s="14" t="str">
        <f t="shared" si="14"/>
        <v/>
      </c>
      <c r="S114" s="14" t="str">
        <f>IF($K114="","",($H114+IF($A114="","",SUMIFS(Extra_kosten!$N$3:$N$402,Extra_kosten!$B$3:$B$402,$A114)))*$Q114)</f>
        <v/>
      </c>
      <c r="T114" s="14" t="str">
        <f>IF($A114="","",SUMIFS(Betalingen!$L$3:$L$802,Betalingen!$B$3:$B$802,$A114))</f>
        <v/>
      </c>
      <c r="U114" s="14" t="str">
        <f>IF($A114="","",SUMIFS(Betalingen!$P$3:$P$802,Betalingen!$B$3:$B$802,$A114))</f>
        <v/>
      </c>
      <c r="V114" s="18" t="str">
        <f>IF($E114="","",IF($E114="SRD",1,IF($E114="USD",IFERROR(INDEX(Instellingen!$B$22:$B$221,MATCH(Instellingen!$B$3,Instellingen!$A$22:$A$221,1)),""),IF($E114="EUR",IFERROR(INDEX(Instellingen!$C$22:$C$221,MATCH(Instellingen!$B$3,Instellingen!$A$22:$A$221,1)),""),""))))</f>
        <v/>
      </c>
      <c r="W114" s="14" t="str">
        <f t="shared" si="13"/>
        <v/>
      </c>
    </row>
    <row r="115" spans="1:23" x14ac:dyDescent="0.3">
      <c r="A115" s="6"/>
      <c r="B115" s="6"/>
      <c r="C115" s="6"/>
      <c r="D115" s="8"/>
      <c r="E115" s="6"/>
      <c r="F115" s="12"/>
      <c r="G115" s="13"/>
      <c r="H115" s="14" t="str">
        <f>IF($F115="","",$F115*IF($G115="",Instellingen!$B$4,$G115))</f>
        <v/>
      </c>
      <c r="I115" s="14" t="str">
        <f t="shared" si="11"/>
        <v/>
      </c>
      <c r="J115" s="14" t="str">
        <f>IF($A115="","",SUMIFS(Extra_kosten!$O$3:$O$402,Extra_kosten!$B$3:$B$402,$A115))</f>
        <v/>
      </c>
      <c r="K115" s="14" t="str">
        <f t="shared" si="12"/>
        <v/>
      </c>
      <c r="L115" s="14" t="str">
        <f>IF($A115="","",SUMIFS(Betalingen!$K$3:$K$802,Betalingen!$B$3:$B$802,$A115))</f>
        <v/>
      </c>
      <c r="M115" s="15" t="str">
        <f t="shared" si="9"/>
        <v/>
      </c>
      <c r="N115" s="16" t="str">
        <f t="shared" si="15"/>
        <v/>
      </c>
      <c r="O115" s="14" t="str">
        <f t="shared" si="10"/>
        <v/>
      </c>
      <c r="P115" s="17" t="str">
        <f>IF($A115="","",IFERROR(_xludf.AGGREGATE(14,6,Betalingen!$C$3:$C$802/(Betalingen!$B$3:$B$802=$A115),1),""))</f>
        <v/>
      </c>
      <c r="Q115" s="18" t="str">
        <f>IF($E115="","",IF($E115="SRD",1,IF($E115="USD",IFERROR(INDEX(Instellingen!$B$22:$B$221,MATCH($D115,Instellingen!$A$22:$A$221,1)),""),IF($E115="EUR",IFERROR(INDEX(Instellingen!$C$22:$C$221,MATCH($D115,Instellingen!$A$22:$A$221,1)),""),""))))</f>
        <v/>
      </c>
      <c r="R115" s="14" t="str">
        <f t="shared" si="14"/>
        <v/>
      </c>
      <c r="S115" s="14" t="str">
        <f>IF($K115="","",($H115+IF($A115="","",SUMIFS(Extra_kosten!$N$3:$N$402,Extra_kosten!$B$3:$B$402,$A115)))*$Q115)</f>
        <v/>
      </c>
      <c r="T115" s="14" t="str">
        <f>IF($A115="","",SUMIFS(Betalingen!$L$3:$L$802,Betalingen!$B$3:$B$802,$A115))</f>
        <v/>
      </c>
      <c r="U115" s="14" t="str">
        <f>IF($A115="","",SUMIFS(Betalingen!$P$3:$P$802,Betalingen!$B$3:$B$802,$A115))</f>
        <v/>
      </c>
      <c r="V115" s="18" t="str">
        <f>IF($E115="","",IF($E115="SRD",1,IF($E115="USD",IFERROR(INDEX(Instellingen!$B$22:$B$221,MATCH(Instellingen!$B$3,Instellingen!$A$22:$A$221,1)),""),IF($E115="EUR",IFERROR(INDEX(Instellingen!$C$22:$C$221,MATCH(Instellingen!$B$3,Instellingen!$A$22:$A$221,1)),""),""))))</f>
        <v/>
      </c>
      <c r="W115" s="14" t="str">
        <f t="shared" si="13"/>
        <v/>
      </c>
    </row>
    <row r="116" spans="1:23" x14ac:dyDescent="0.3">
      <c r="A116" s="6"/>
      <c r="B116" s="6"/>
      <c r="C116" s="6"/>
      <c r="D116" s="8"/>
      <c r="E116" s="6"/>
      <c r="F116" s="12"/>
      <c r="G116" s="13"/>
      <c r="H116" s="14" t="str">
        <f>IF($F116="","",$F116*IF($G116="",Instellingen!$B$4,$G116))</f>
        <v/>
      </c>
      <c r="I116" s="14" t="str">
        <f t="shared" si="11"/>
        <v/>
      </c>
      <c r="J116" s="14" t="str">
        <f>IF($A116="","",SUMIFS(Extra_kosten!$O$3:$O$402,Extra_kosten!$B$3:$B$402,$A116))</f>
        <v/>
      </c>
      <c r="K116" s="14" t="str">
        <f t="shared" si="12"/>
        <v/>
      </c>
      <c r="L116" s="14" t="str">
        <f>IF($A116="","",SUMIFS(Betalingen!$K$3:$K$802,Betalingen!$B$3:$B$802,$A116))</f>
        <v/>
      </c>
      <c r="M116" s="15" t="str">
        <f t="shared" si="9"/>
        <v/>
      </c>
      <c r="N116" s="16" t="str">
        <f t="shared" si="15"/>
        <v/>
      </c>
      <c r="O116" s="14" t="str">
        <f t="shared" si="10"/>
        <v/>
      </c>
      <c r="P116" s="17" t="str">
        <f>IF($A116="","",IFERROR(_xludf.AGGREGATE(14,6,Betalingen!$C$3:$C$802/(Betalingen!$B$3:$B$802=$A116),1),""))</f>
        <v/>
      </c>
      <c r="Q116" s="18" t="str">
        <f>IF($E116="","",IF($E116="SRD",1,IF($E116="USD",IFERROR(INDEX(Instellingen!$B$22:$B$221,MATCH($D116,Instellingen!$A$22:$A$221,1)),""),IF($E116="EUR",IFERROR(INDEX(Instellingen!$C$22:$C$221,MATCH($D116,Instellingen!$A$22:$A$221,1)),""),""))))</f>
        <v/>
      </c>
      <c r="R116" s="14" t="str">
        <f t="shared" si="14"/>
        <v/>
      </c>
      <c r="S116" s="14" t="str">
        <f>IF($K116="","",($H116+IF($A116="","",SUMIFS(Extra_kosten!$N$3:$N$402,Extra_kosten!$B$3:$B$402,$A116)))*$Q116)</f>
        <v/>
      </c>
      <c r="T116" s="14" t="str">
        <f>IF($A116="","",SUMIFS(Betalingen!$L$3:$L$802,Betalingen!$B$3:$B$802,$A116))</f>
        <v/>
      </c>
      <c r="U116" s="14" t="str">
        <f>IF($A116="","",SUMIFS(Betalingen!$P$3:$P$802,Betalingen!$B$3:$B$802,$A116))</f>
        <v/>
      </c>
      <c r="V116" s="18" t="str">
        <f>IF($E116="","",IF($E116="SRD",1,IF($E116="USD",IFERROR(INDEX(Instellingen!$B$22:$B$221,MATCH(Instellingen!$B$3,Instellingen!$A$22:$A$221,1)),""),IF($E116="EUR",IFERROR(INDEX(Instellingen!$C$22:$C$221,MATCH(Instellingen!$B$3,Instellingen!$A$22:$A$221,1)),""),""))))</f>
        <v/>
      </c>
      <c r="W116" s="14" t="str">
        <f t="shared" si="13"/>
        <v/>
      </c>
    </row>
    <row r="117" spans="1:23" x14ac:dyDescent="0.3">
      <c r="A117" s="6"/>
      <c r="B117" s="6"/>
      <c r="C117" s="6"/>
      <c r="D117" s="8"/>
      <c r="E117" s="6"/>
      <c r="F117" s="12"/>
      <c r="G117" s="13"/>
      <c r="H117" s="14" t="str">
        <f>IF($F117="","",$F117*IF($G117="",Instellingen!$B$4,$G117))</f>
        <v/>
      </c>
      <c r="I117" s="14" t="str">
        <f t="shared" si="11"/>
        <v/>
      </c>
      <c r="J117" s="14" t="str">
        <f>IF($A117="","",SUMIFS(Extra_kosten!$O$3:$O$402,Extra_kosten!$B$3:$B$402,$A117))</f>
        <v/>
      </c>
      <c r="K117" s="14" t="str">
        <f t="shared" si="12"/>
        <v/>
      </c>
      <c r="L117" s="14" t="str">
        <f>IF($A117="","",SUMIFS(Betalingen!$K$3:$K$802,Betalingen!$B$3:$B$802,$A117))</f>
        <v/>
      </c>
      <c r="M117" s="15" t="str">
        <f t="shared" si="9"/>
        <v/>
      </c>
      <c r="N117" s="16" t="str">
        <f t="shared" si="15"/>
        <v/>
      </c>
      <c r="O117" s="14" t="str">
        <f t="shared" si="10"/>
        <v/>
      </c>
      <c r="P117" s="17" t="str">
        <f>IF($A117="","",IFERROR(_xludf.AGGREGATE(14,6,Betalingen!$C$3:$C$802/(Betalingen!$B$3:$B$802=$A117),1),""))</f>
        <v/>
      </c>
      <c r="Q117" s="18" t="str">
        <f>IF($E117="","",IF($E117="SRD",1,IF($E117="USD",IFERROR(INDEX(Instellingen!$B$22:$B$221,MATCH($D117,Instellingen!$A$22:$A$221,1)),""),IF($E117="EUR",IFERROR(INDEX(Instellingen!$C$22:$C$221,MATCH($D117,Instellingen!$A$22:$A$221,1)),""),""))))</f>
        <v/>
      </c>
      <c r="R117" s="14" t="str">
        <f t="shared" si="14"/>
        <v/>
      </c>
      <c r="S117" s="14" t="str">
        <f>IF($K117="","",($H117+IF($A117="","",SUMIFS(Extra_kosten!$N$3:$N$402,Extra_kosten!$B$3:$B$402,$A117)))*$Q117)</f>
        <v/>
      </c>
      <c r="T117" s="14" t="str">
        <f>IF($A117="","",SUMIFS(Betalingen!$L$3:$L$802,Betalingen!$B$3:$B$802,$A117))</f>
        <v/>
      </c>
      <c r="U117" s="14" t="str">
        <f>IF($A117="","",SUMIFS(Betalingen!$P$3:$P$802,Betalingen!$B$3:$B$802,$A117))</f>
        <v/>
      </c>
      <c r="V117" s="18" t="str">
        <f>IF($E117="","",IF($E117="SRD",1,IF($E117="USD",IFERROR(INDEX(Instellingen!$B$22:$B$221,MATCH(Instellingen!$B$3,Instellingen!$A$22:$A$221,1)),""),IF($E117="EUR",IFERROR(INDEX(Instellingen!$C$22:$C$221,MATCH(Instellingen!$B$3,Instellingen!$A$22:$A$221,1)),""),""))))</f>
        <v/>
      </c>
      <c r="W117" s="14" t="str">
        <f t="shared" si="13"/>
        <v/>
      </c>
    </row>
    <row r="118" spans="1:23" x14ac:dyDescent="0.3">
      <c r="A118" s="6"/>
      <c r="B118" s="6"/>
      <c r="C118" s="6"/>
      <c r="D118" s="8"/>
      <c r="E118" s="6"/>
      <c r="F118" s="12"/>
      <c r="G118" s="13"/>
      <c r="H118" s="14" t="str">
        <f>IF($F118="","",$F118*IF($G118="",Instellingen!$B$4,$G118))</f>
        <v/>
      </c>
      <c r="I118" s="14" t="str">
        <f t="shared" si="11"/>
        <v/>
      </c>
      <c r="J118" s="14" t="str">
        <f>IF($A118="","",SUMIFS(Extra_kosten!$O$3:$O$402,Extra_kosten!$B$3:$B$402,$A118))</f>
        <v/>
      </c>
      <c r="K118" s="14" t="str">
        <f t="shared" si="12"/>
        <v/>
      </c>
      <c r="L118" s="14" t="str">
        <f>IF($A118="","",SUMIFS(Betalingen!$K$3:$K$802,Betalingen!$B$3:$B$802,$A118))</f>
        <v/>
      </c>
      <c r="M118" s="15" t="str">
        <f t="shared" si="9"/>
        <v/>
      </c>
      <c r="N118" s="16" t="str">
        <f t="shared" si="15"/>
        <v/>
      </c>
      <c r="O118" s="14" t="str">
        <f t="shared" si="10"/>
        <v/>
      </c>
      <c r="P118" s="17" t="str">
        <f>IF($A118="","",IFERROR(_xludf.AGGREGATE(14,6,Betalingen!$C$3:$C$802/(Betalingen!$B$3:$B$802=$A118),1),""))</f>
        <v/>
      </c>
      <c r="Q118" s="18" t="str">
        <f>IF($E118="","",IF($E118="SRD",1,IF($E118="USD",IFERROR(INDEX(Instellingen!$B$22:$B$221,MATCH($D118,Instellingen!$A$22:$A$221,1)),""),IF($E118="EUR",IFERROR(INDEX(Instellingen!$C$22:$C$221,MATCH($D118,Instellingen!$A$22:$A$221,1)),""),""))))</f>
        <v/>
      </c>
      <c r="R118" s="14" t="str">
        <f t="shared" si="14"/>
        <v/>
      </c>
      <c r="S118" s="14" t="str">
        <f>IF($K118="","",($H118+IF($A118="","",SUMIFS(Extra_kosten!$N$3:$N$402,Extra_kosten!$B$3:$B$402,$A118)))*$Q118)</f>
        <v/>
      </c>
      <c r="T118" s="14" t="str">
        <f>IF($A118="","",SUMIFS(Betalingen!$L$3:$L$802,Betalingen!$B$3:$B$802,$A118))</f>
        <v/>
      </c>
      <c r="U118" s="14" t="str">
        <f>IF($A118="","",SUMIFS(Betalingen!$P$3:$P$802,Betalingen!$B$3:$B$802,$A118))</f>
        <v/>
      </c>
      <c r="V118" s="18" t="str">
        <f>IF($E118="","",IF($E118="SRD",1,IF($E118="USD",IFERROR(INDEX(Instellingen!$B$22:$B$221,MATCH(Instellingen!$B$3,Instellingen!$A$22:$A$221,1)),""),IF($E118="EUR",IFERROR(INDEX(Instellingen!$C$22:$C$221,MATCH(Instellingen!$B$3,Instellingen!$A$22:$A$221,1)),""),""))))</f>
        <v/>
      </c>
      <c r="W118" s="14" t="str">
        <f t="shared" si="13"/>
        <v/>
      </c>
    </row>
    <row r="119" spans="1:23" x14ac:dyDescent="0.3">
      <c r="A119" s="6"/>
      <c r="B119" s="6"/>
      <c r="C119" s="6"/>
      <c r="D119" s="8"/>
      <c r="E119" s="6"/>
      <c r="F119" s="12"/>
      <c r="G119" s="13"/>
      <c r="H119" s="14" t="str">
        <f>IF($F119="","",$F119*IF($G119="",Instellingen!$B$4,$G119))</f>
        <v/>
      </c>
      <c r="I119" s="14" t="str">
        <f t="shared" si="11"/>
        <v/>
      </c>
      <c r="J119" s="14" t="str">
        <f>IF($A119="","",SUMIFS(Extra_kosten!$O$3:$O$402,Extra_kosten!$B$3:$B$402,$A119))</f>
        <v/>
      </c>
      <c r="K119" s="14" t="str">
        <f t="shared" si="12"/>
        <v/>
      </c>
      <c r="L119" s="14" t="str">
        <f>IF($A119="","",SUMIFS(Betalingen!$K$3:$K$802,Betalingen!$B$3:$B$802,$A119))</f>
        <v/>
      </c>
      <c r="M119" s="15" t="str">
        <f t="shared" si="9"/>
        <v/>
      </c>
      <c r="N119" s="16" t="str">
        <f t="shared" si="15"/>
        <v/>
      </c>
      <c r="O119" s="14" t="str">
        <f t="shared" si="10"/>
        <v/>
      </c>
      <c r="P119" s="17" t="str">
        <f>IF($A119="","",IFERROR(_xludf.AGGREGATE(14,6,Betalingen!$C$3:$C$802/(Betalingen!$B$3:$B$802=$A119),1),""))</f>
        <v/>
      </c>
      <c r="Q119" s="18" t="str">
        <f>IF($E119="","",IF($E119="SRD",1,IF($E119="USD",IFERROR(INDEX(Instellingen!$B$22:$B$221,MATCH($D119,Instellingen!$A$22:$A$221,1)),""),IF($E119="EUR",IFERROR(INDEX(Instellingen!$C$22:$C$221,MATCH($D119,Instellingen!$A$22:$A$221,1)),""),""))))</f>
        <v/>
      </c>
      <c r="R119" s="14" t="str">
        <f t="shared" si="14"/>
        <v/>
      </c>
      <c r="S119" s="14" t="str">
        <f>IF($K119="","",($H119+IF($A119="","",SUMIFS(Extra_kosten!$N$3:$N$402,Extra_kosten!$B$3:$B$402,$A119)))*$Q119)</f>
        <v/>
      </c>
      <c r="T119" s="14" t="str">
        <f>IF($A119="","",SUMIFS(Betalingen!$L$3:$L$802,Betalingen!$B$3:$B$802,$A119))</f>
        <v/>
      </c>
      <c r="U119" s="14" t="str">
        <f>IF($A119="","",SUMIFS(Betalingen!$P$3:$P$802,Betalingen!$B$3:$B$802,$A119))</f>
        <v/>
      </c>
      <c r="V119" s="18" t="str">
        <f>IF($E119="","",IF($E119="SRD",1,IF($E119="USD",IFERROR(INDEX(Instellingen!$B$22:$B$221,MATCH(Instellingen!$B$3,Instellingen!$A$22:$A$221,1)),""),IF($E119="EUR",IFERROR(INDEX(Instellingen!$C$22:$C$221,MATCH(Instellingen!$B$3,Instellingen!$A$22:$A$221,1)),""),""))))</f>
        <v/>
      </c>
      <c r="W119" s="14" t="str">
        <f t="shared" si="13"/>
        <v/>
      </c>
    </row>
    <row r="120" spans="1:23" x14ac:dyDescent="0.3">
      <c r="A120" s="6"/>
      <c r="B120" s="6"/>
      <c r="C120" s="6"/>
      <c r="D120" s="8"/>
      <c r="E120" s="6"/>
      <c r="F120" s="12"/>
      <c r="G120" s="13"/>
      <c r="H120" s="14" t="str">
        <f>IF($F120="","",$F120*IF($G120="",Instellingen!$B$4,$G120))</f>
        <v/>
      </c>
      <c r="I120" s="14" t="str">
        <f t="shared" si="11"/>
        <v/>
      </c>
      <c r="J120" s="14" t="str">
        <f>IF($A120="","",SUMIFS(Extra_kosten!$O$3:$O$402,Extra_kosten!$B$3:$B$402,$A120))</f>
        <v/>
      </c>
      <c r="K120" s="14" t="str">
        <f t="shared" si="12"/>
        <v/>
      </c>
      <c r="L120" s="14" t="str">
        <f>IF($A120="","",SUMIFS(Betalingen!$K$3:$K$802,Betalingen!$B$3:$B$802,$A120))</f>
        <v/>
      </c>
      <c r="M120" s="15" t="str">
        <f t="shared" si="9"/>
        <v/>
      </c>
      <c r="N120" s="16" t="str">
        <f t="shared" si="15"/>
        <v/>
      </c>
      <c r="O120" s="14" t="str">
        <f t="shared" si="10"/>
        <v/>
      </c>
      <c r="P120" s="17" t="str">
        <f>IF($A120="","",IFERROR(_xludf.AGGREGATE(14,6,Betalingen!$C$3:$C$802/(Betalingen!$B$3:$B$802=$A120),1),""))</f>
        <v/>
      </c>
      <c r="Q120" s="18" t="str">
        <f>IF($E120="","",IF($E120="SRD",1,IF($E120="USD",IFERROR(INDEX(Instellingen!$B$22:$B$221,MATCH($D120,Instellingen!$A$22:$A$221,1)),""),IF($E120="EUR",IFERROR(INDEX(Instellingen!$C$22:$C$221,MATCH($D120,Instellingen!$A$22:$A$221,1)),""),""))))</f>
        <v/>
      </c>
      <c r="R120" s="14" t="str">
        <f t="shared" si="14"/>
        <v/>
      </c>
      <c r="S120" s="14" t="str">
        <f>IF($K120="","",($H120+IF($A120="","",SUMIFS(Extra_kosten!$N$3:$N$402,Extra_kosten!$B$3:$B$402,$A120)))*$Q120)</f>
        <v/>
      </c>
      <c r="T120" s="14" t="str">
        <f>IF($A120="","",SUMIFS(Betalingen!$L$3:$L$802,Betalingen!$B$3:$B$802,$A120))</f>
        <v/>
      </c>
      <c r="U120" s="14" t="str">
        <f>IF($A120="","",SUMIFS(Betalingen!$P$3:$P$802,Betalingen!$B$3:$B$802,$A120))</f>
        <v/>
      </c>
      <c r="V120" s="18" t="str">
        <f>IF($E120="","",IF($E120="SRD",1,IF($E120="USD",IFERROR(INDEX(Instellingen!$B$22:$B$221,MATCH(Instellingen!$B$3,Instellingen!$A$22:$A$221,1)),""),IF($E120="EUR",IFERROR(INDEX(Instellingen!$C$22:$C$221,MATCH(Instellingen!$B$3,Instellingen!$A$22:$A$221,1)),""),""))))</f>
        <v/>
      </c>
      <c r="W120" s="14" t="str">
        <f t="shared" si="13"/>
        <v/>
      </c>
    </row>
    <row r="121" spans="1:23" x14ac:dyDescent="0.3">
      <c r="A121" s="6"/>
      <c r="B121" s="6"/>
      <c r="C121" s="6"/>
      <c r="D121" s="8"/>
      <c r="E121" s="6"/>
      <c r="F121" s="12"/>
      <c r="G121" s="13"/>
      <c r="H121" s="14" t="str">
        <f>IF($F121="","",$F121*IF($G121="",Instellingen!$B$4,$G121))</f>
        <v/>
      </c>
      <c r="I121" s="14" t="str">
        <f t="shared" si="11"/>
        <v/>
      </c>
      <c r="J121" s="14" t="str">
        <f>IF($A121="","",SUMIFS(Extra_kosten!$O$3:$O$402,Extra_kosten!$B$3:$B$402,$A121))</f>
        <v/>
      </c>
      <c r="K121" s="14" t="str">
        <f t="shared" si="12"/>
        <v/>
      </c>
      <c r="L121" s="14" t="str">
        <f>IF($A121="","",SUMIFS(Betalingen!$K$3:$K$802,Betalingen!$B$3:$B$802,$A121))</f>
        <v/>
      </c>
      <c r="M121" s="15" t="str">
        <f t="shared" si="9"/>
        <v/>
      </c>
      <c r="N121" s="16" t="str">
        <f t="shared" si="15"/>
        <v/>
      </c>
      <c r="O121" s="14" t="str">
        <f t="shared" si="10"/>
        <v/>
      </c>
      <c r="P121" s="17" t="str">
        <f>IF($A121="","",IFERROR(_xludf.AGGREGATE(14,6,Betalingen!$C$3:$C$802/(Betalingen!$B$3:$B$802=$A121),1),""))</f>
        <v/>
      </c>
      <c r="Q121" s="18" t="str">
        <f>IF($E121="","",IF($E121="SRD",1,IF($E121="USD",IFERROR(INDEX(Instellingen!$B$22:$B$221,MATCH($D121,Instellingen!$A$22:$A$221,1)),""),IF($E121="EUR",IFERROR(INDEX(Instellingen!$C$22:$C$221,MATCH($D121,Instellingen!$A$22:$A$221,1)),""),""))))</f>
        <v/>
      </c>
      <c r="R121" s="14" t="str">
        <f t="shared" si="14"/>
        <v/>
      </c>
      <c r="S121" s="14" t="str">
        <f>IF($K121="","",($H121+IF($A121="","",SUMIFS(Extra_kosten!$N$3:$N$402,Extra_kosten!$B$3:$B$402,$A121)))*$Q121)</f>
        <v/>
      </c>
      <c r="T121" s="14" t="str">
        <f>IF($A121="","",SUMIFS(Betalingen!$L$3:$L$802,Betalingen!$B$3:$B$802,$A121))</f>
        <v/>
      </c>
      <c r="U121" s="14" t="str">
        <f>IF($A121="","",SUMIFS(Betalingen!$P$3:$P$802,Betalingen!$B$3:$B$802,$A121))</f>
        <v/>
      </c>
      <c r="V121" s="18" t="str">
        <f>IF($E121="","",IF($E121="SRD",1,IF($E121="USD",IFERROR(INDEX(Instellingen!$B$22:$B$221,MATCH(Instellingen!$B$3,Instellingen!$A$22:$A$221,1)),""),IF($E121="EUR",IFERROR(INDEX(Instellingen!$C$22:$C$221,MATCH(Instellingen!$B$3,Instellingen!$A$22:$A$221,1)),""),""))))</f>
        <v/>
      </c>
      <c r="W121" s="14" t="str">
        <f t="shared" si="13"/>
        <v/>
      </c>
    </row>
    <row r="122" spans="1:23" x14ac:dyDescent="0.3">
      <c r="A122" s="6"/>
      <c r="B122" s="6"/>
      <c r="C122" s="6"/>
      <c r="D122" s="8"/>
      <c r="E122" s="6"/>
      <c r="F122" s="12"/>
      <c r="G122" s="13"/>
      <c r="H122" s="14" t="str">
        <f>IF($F122="","",$F122*IF($G122="",Instellingen!$B$4,$G122))</f>
        <v/>
      </c>
      <c r="I122" s="14" t="str">
        <f t="shared" si="11"/>
        <v/>
      </c>
      <c r="J122" s="14" t="str">
        <f>IF($A122="","",SUMIFS(Extra_kosten!$O$3:$O$402,Extra_kosten!$B$3:$B$402,$A122))</f>
        <v/>
      </c>
      <c r="K122" s="14" t="str">
        <f t="shared" si="12"/>
        <v/>
      </c>
      <c r="L122" s="14" t="str">
        <f>IF($A122="","",SUMIFS(Betalingen!$K$3:$K$802,Betalingen!$B$3:$B$802,$A122))</f>
        <v/>
      </c>
      <c r="M122" s="15" t="str">
        <f t="shared" si="9"/>
        <v/>
      </c>
      <c r="N122" s="16" t="str">
        <f t="shared" si="15"/>
        <v/>
      </c>
      <c r="O122" s="14" t="str">
        <f t="shared" si="10"/>
        <v/>
      </c>
      <c r="P122" s="17" t="str">
        <f>IF($A122="","",IFERROR(_xludf.AGGREGATE(14,6,Betalingen!$C$3:$C$802/(Betalingen!$B$3:$B$802=$A122),1),""))</f>
        <v/>
      </c>
      <c r="Q122" s="18" t="str">
        <f>IF($E122="","",IF($E122="SRD",1,IF($E122="USD",IFERROR(INDEX(Instellingen!$B$22:$B$221,MATCH($D122,Instellingen!$A$22:$A$221,1)),""),IF($E122="EUR",IFERROR(INDEX(Instellingen!$C$22:$C$221,MATCH($D122,Instellingen!$A$22:$A$221,1)),""),""))))</f>
        <v/>
      </c>
      <c r="R122" s="14" t="str">
        <f t="shared" si="14"/>
        <v/>
      </c>
      <c r="S122" s="14" t="str">
        <f>IF($K122="","",($H122+IF($A122="","",SUMIFS(Extra_kosten!$N$3:$N$402,Extra_kosten!$B$3:$B$402,$A122)))*$Q122)</f>
        <v/>
      </c>
      <c r="T122" s="14" t="str">
        <f>IF($A122="","",SUMIFS(Betalingen!$L$3:$L$802,Betalingen!$B$3:$B$802,$A122))</f>
        <v/>
      </c>
      <c r="U122" s="14" t="str">
        <f>IF($A122="","",SUMIFS(Betalingen!$P$3:$P$802,Betalingen!$B$3:$B$802,$A122))</f>
        <v/>
      </c>
      <c r="V122" s="18" t="str">
        <f>IF($E122="","",IF($E122="SRD",1,IF($E122="USD",IFERROR(INDEX(Instellingen!$B$22:$B$221,MATCH(Instellingen!$B$3,Instellingen!$A$22:$A$221,1)),""),IF($E122="EUR",IFERROR(INDEX(Instellingen!$C$22:$C$221,MATCH(Instellingen!$B$3,Instellingen!$A$22:$A$221,1)),""),""))))</f>
        <v/>
      </c>
      <c r="W122" s="14" t="str">
        <f t="shared" si="13"/>
        <v/>
      </c>
    </row>
    <row r="123" spans="1:23" x14ac:dyDescent="0.3">
      <c r="A123" s="6"/>
      <c r="B123" s="6"/>
      <c r="C123" s="6"/>
      <c r="D123" s="8"/>
      <c r="E123" s="6"/>
      <c r="F123" s="12"/>
      <c r="G123" s="13"/>
      <c r="H123" s="14" t="str">
        <f>IF($F123="","",$F123*IF($G123="",Instellingen!$B$4,$G123))</f>
        <v/>
      </c>
      <c r="I123" s="14" t="str">
        <f t="shared" si="11"/>
        <v/>
      </c>
      <c r="J123" s="14" t="str">
        <f>IF($A123="","",SUMIFS(Extra_kosten!$O$3:$O$402,Extra_kosten!$B$3:$B$402,$A123))</f>
        <v/>
      </c>
      <c r="K123" s="14" t="str">
        <f t="shared" si="12"/>
        <v/>
      </c>
      <c r="L123" s="14" t="str">
        <f>IF($A123="","",SUMIFS(Betalingen!$K$3:$K$802,Betalingen!$B$3:$B$802,$A123))</f>
        <v/>
      </c>
      <c r="M123" s="15" t="str">
        <f t="shared" si="9"/>
        <v/>
      </c>
      <c r="N123" s="16" t="str">
        <f t="shared" si="15"/>
        <v/>
      </c>
      <c r="O123" s="14" t="str">
        <f t="shared" si="10"/>
        <v/>
      </c>
      <c r="P123" s="17" t="str">
        <f>IF($A123="","",IFERROR(_xludf.AGGREGATE(14,6,Betalingen!$C$3:$C$802/(Betalingen!$B$3:$B$802=$A123),1),""))</f>
        <v/>
      </c>
      <c r="Q123" s="18" t="str">
        <f>IF($E123="","",IF($E123="SRD",1,IF($E123="USD",IFERROR(INDEX(Instellingen!$B$22:$B$221,MATCH($D123,Instellingen!$A$22:$A$221,1)),""),IF($E123="EUR",IFERROR(INDEX(Instellingen!$C$22:$C$221,MATCH($D123,Instellingen!$A$22:$A$221,1)),""),""))))</f>
        <v/>
      </c>
      <c r="R123" s="14" t="str">
        <f t="shared" si="14"/>
        <v/>
      </c>
      <c r="S123" s="14" t="str">
        <f>IF($K123="","",($H123+IF($A123="","",SUMIFS(Extra_kosten!$N$3:$N$402,Extra_kosten!$B$3:$B$402,$A123)))*$Q123)</f>
        <v/>
      </c>
      <c r="T123" s="14" t="str">
        <f>IF($A123="","",SUMIFS(Betalingen!$L$3:$L$802,Betalingen!$B$3:$B$802,$A123))</f>
        <v/>
      </c>
      <c r="U123" s="14" t="str">
        <f>IF($A123="","",SUMIFS(Betalingen!$P$3:$P$802,Betalingen!$B$3:$B$802,$A123))</f>
        <v/>
      </c>
      <c r="V123" s="18" t="str">
        <f>IF($E123="","",IF($E123="SRD",1,IF($E123="USD",IFERROR(INDEX(Instellingen!$B$22:$B$221,MATCH(Instellingen!$B$3,Instellingen!$A$22:$A$221,1)),""),IF($E123="EUR",IFERROR(INDEX(Instellingen!$C$22:$C$221,MATCH(Instellingen!$B$3,Instellingen!$A$22:$A$221,1)),""),""))))</f>
        <v/>
      </c>
      <c r="W123" s="14" t="str">
        <f t="shared" si="13"/>
        <v/>
      </c>
    </row>
    <row r="124" spans="1:23" x14ac:dyDescent="0.3">
      <c r="A124" s="6"/>
      <c r="B124" s="6"/>
      <c r="C124" s="6"/>
      <c r="D124" s="8"/>
      <c r="E124" s="6"/>
      <c r="F124" s="12"/>
      <c r="G124" s="13"/>
      <c r="H124" s="14" t="str">
        <f>IF($F124="","",$F124*IF($G124="",Instellingen!$B$4,$G124))</f>
        <v/>
      </c>
      <c r="I124" s="14" t="str">
        <f t="shared" si="11"/>
        <v/>
      </c>
      <c r="J124" s="14" t="str">
        <f>IF($A124="","",SUMIFS(Extra_kosten!$O$3:$O$402,Extra_kosten!$B$3:$B$402,$A124))</f>
        <v/>
      </c>
      <c r="K124" s="14" t="str">
        <f t="shared" si="12"/>
        <v/>
      </c>
      <c r="L124" s="14" t="str">
        <f>IF($A124="","",SUMIFS(Betalingen!$K$3:$K$802,Betalingen!$B$3:$B$802,$A124))</f>
        <v/>
      </c>
      <c r="M124" s="15" t="str">
        <f t="shared" si="9"/>
        <v/>
      </c>
      <c r="N124" s="16" t="str">
        <f t="shared" si="15"/>
        <v/>
      </c>
      <c r="O124" s="14" t="str">
        <f t="shared" si="10"/>
        <v/>
      </c>
      <c r="P124" s="17" t="str">
        <f>IF($A124="","",IFERROR(_xludf.AGGREGATE(14,6,Betalingen!$C$3:$C$802/(Betalingen!$B$3:$B$802=$A124),1),""))</f>
        <v/>
      </c>
      <c r="Q124" s="18" t="str">
        <f>IF($E124="","",IF($E124="SRD",1,IF($E124="USD",IFERROR(INDEX(Instellingen!$B$22:$B$221,MATCH($D124,Instellingen!$A$22:$A$221,1)),""),IF($E124="EUR",IFERROR(INDEX(Instellingen!$C$22:$C$221,MATCH($D124,Instellingen!$A$22:$A$221,1)),""),""))))</f>
        <v/>
      </c>
      <c r="R124" s="14" t="str">
        <f t="shared" si="14"/>
        <v/>
      </c>
      <c r="S124" s="14" t="str">
        <f>IF($K124="","",($H124+IF($A124="","",SUMIFS(Extra_kosten!$N$3:$N$402,Extra_kosten!$B$3:$B$402,$A124)))*$Q124)</f>
        <v/>
      </c>
      <c r="T124" s="14" t="str">
        <f>IF($A124="","",SUMIFS(Betalingen!$L$3:$L$802,Betalingen!$B$3:$B$802,$A124))</f>
        <v/>
      </c>
      <c r="U124" s="14" t="str">
        <f>IF($A124="","",SUMIFS(Betalingen!$P$3:$P$802,Betalingen!$B$3:$B$802,$A124))</f>
        <v/>
      </c>
      <c r="V124" s="18" t="str">
        <f>IF($E124="","",IF($E124="SRD",1,IF($E124="USD",IFERROR(INDEX(Instellingen!$B$22:$B$221,MATCH(Instellingen!$B$3,Instellingen!$A$22:$A$221,1)),""),IF($E124="EUR",IFERROR(INDEX(Instellingen!$C$22:$C$221,MATCH(Instellingen!$B$3,Instellingen!$A$22:$A$221,1)),""),""))))</f>
        <v/>
      </c>
      <c r="W124" s="14" t="str">
        <f t="shared" si="13"/>
        <v/>
      </c>
    </row>
    <row r="125" spans="1:23" x14ac:dyDescent="0.3">
      <c r="A125" s="6"/>
      <c r="B125" s="6"/>
      <c r="C125" s="6"/>
      <c r="D125" s="8"/>
      <c r="E125" s="6"/>
      <c r="F125" s="12"/>
      <c r="G125" s="13"/>
      <c r="H125" s="14" t="str">
        <f>IF($F125="","",$F125*IF($G125="",Instellingen!$B$4,$G125))</f>
        <v/>
      </c>
      <c r="I125" s="14" t="str">
        <f t="shared" si="11"/>
        <v/>
      </c>
      <c r="J125" s="14" t="str">
        <f>IF($A125="","",SUMIFS(Extra_kosten!$O$3:$O$402,Extra_kosten!$B$3:$B$402,$A125))</f>
        <v/>
      </c>
      <c r="K125" s="14" t="str">
        <f t="shared" si="12"/>
        <v/>
      </c>
      <c r="L125" s="14" t="str">
        <f>IF($A125="","",SUMIFS(Betalingen!$K$3:$K$802,Betalingen!$B$3:$B$802,$A125))</f>
        <v/>
      </c>
      <c r="M125" s="15" t="str">
        <f t="shared" si="9"/>
        <v/>
      </c>
      <c r="N125" s="16" t="str">
        <f t="shared" si="15"/>
        <v/>
      </c>
      <c r="O125" s="14" t="str">
        <f t="shared" si="10"/>
        <v/>
      </c>
      <c r="P125" s="17" t="str">
        <f>IF($A125="","",IFERROR(_xludf.AGGREGATE(14,6,Betalingen!$C$3:$C$802/(Betalingen!$B$3:$B$802=$A125),1),""))</f>
        <v/>
      </c>
      <c r="Q125" s="18" t="str">
        <f>IF($E125="","",IF($E125="SRD",1,IF($E125="USD",IFERROR(INDEX(Instellingen!$B$22:$B$221,MATCH($D125,Instellingen!$A$22:$A$221,1)),""),IF($E125="EUR",IFERROR(INDEX(Instellingen!$C$22:$C$221,MATCH($D125,Instellingen!$A$22:$A$221,1)),""),""))))</f>
        <v/>
      </c>
      <c r="R125" s="14" t="str">
        <f t="shared" si="14"/>
        <v/>
      </c>
      <c r="S125" s="14" t="str">
        <f>IF($K125="","",($H125+IF($A125="","",SUMIFS(Extra_kosten!$N$3:$N$402,Extra_kosten!$B$3:$B$402,$A125)))*$Q125)</f>
        <v/>
      </c>
      <c r="T125" s="14" t="str">
        <f>IF($A125="","",SUMIFS(Betalingen!$L$3:$L$802,Betalingen!$B$3:$B$802,$A125))</f>
        <v/>
      </c>
      <c r="U125" s="14" t="str">
        <f>IF($A125="","",SUMIFS(Betalingen!$P$3:$P$802,Betalingen!$B$3:$B$802,$A125))</f>
        <v/>
      </c>
      <c r="V125" s="18" t="str">
        <f>IF($E125="","",IF($E125="SRD",1,IF($E125="USD",IFERROR(INDEX(Instellingen!$B$22:$B$221,MATCH(Instellingen!$B$3,Instellingen!$A$22:$A$221,1)),""),IF($E125="EUR",IFERROR(INDEX(Instellingen!$C$22:$C$221,MATCH(Instellingen!$B$3,Instellingen!$A$22:$A$221,1)),""),""))))</f>
        <v/>
      </c>
      <c r="W125" s="14" t="str">
        <f t="shared" si="13"/>
        <v/>
      </c>
    </row>
    <row r="126" spans="1:23" x14ac:dyDescent="0.3">
      <c r="A126" s="6"/>
      <c r="B126" s="6"/>
      <c r="C126" s="6"/>
      <c r="D126" s="8"/>
      <c r="E126" s="6"/>
      <c r="F126" s="12"/>
      <c r="G126" s="13"/>
      <c r="H126" s="14" t="str">
        <f>IF($F126="","",$F126*IF($G126="",Instellingen!$B$4,$G126))</f>
        <v/>
      </c>
      <c r="I126" s="14" t="str">
        <f t="shared" si="11"/>
        <v/>
      </c>
      <c r="J126" s="14" t="str">
        <f>IF($A126="","",SUMIFS(Extra_kosten!$O$3:$O$402,Extra_kosten!$B$3:$B$402,$A126))</f>
        <v/>
      </c>
      <c r="K126" s="14" t="str">
        <f t="shared" si="12"/>
        <v/>
      </c>
      <c r="L126" s="14" t="str">
        <f>IF($A126="","",SUMIFS(Betalingen!$K$3:$K$802,Betalingen!$B$3:$B$802,$A126))</f>
        <v/>
      </c>
      <c r="M126" s="15" t="str">
        <f t="shared" si="9"/>
        <v/>
      </c>
      <c r="N126" s="16" t="str">
        <f t="shared" si="15"/>
        <v/>
      </c>
      <c r="O126" s="14" t="str">
        <f t="shared" si="10"/>
        <v/>
      </c>
      <c r="P126" s="17" t="str">
        <f>IF($A126="","",IFERROR(_xludf.AGGREGATE(14,6,Betalingen!$C$3:$C$802/(Betalingen!$B$3:$B$802=$A126),1),""))</f>
        <v/>
      </c>
      <c r="Q126" s="18" t="str">
        <f>IF($E126="","",IF($E126="SRD",1,IF($E126="USD",IFERROR(INDEX(Instellingen!$B$22:$B$221,MATCH($D126,Instellingen!$A$22:$A$221,1)),""),IF($E126="EUR",IFERROR(INDEX(Instellingen!$C$22:$C$221,MATCH($D126,Instellingen!$A$22:$A$221,1)),""),""))))</f>
        <v/>
      </c>
      <c r="R126" s="14" t="str">
        <f t="shared" si="14"/>
        <v/>
      </c>
      <c r="S126" s="14" t="str">
        <f>IF($K126="","",($H126+IF($A126="","",SUMIFS(Extra_kosten!$N$3:$N$402,Extra_kosten!$B$3:$B$402,$A126)))*$Q126)</f>
        <v/>
      </c>
      <c r="T126" s="14" t="str">
        <f>IF($A126="","",SUMIFS(Betalingen!$L$3:$L$802,Betalingen!$B$3:$B$802,$A126))</f>
        <v/>
      </c>
      <c r="U126" s="14" t="str">
        <f>IF($A126="","",SUMIFS(Betalingen!$P$3:$P$802,Betalingen!$B$3:$B$802,$A126))</f>
        <v/>
      </c>
      <c r="V126" s="18" t="str">
        <f>IF($E126="","",IF($E126="SRD",1,IF($E126="USD",IFERROR(INDEX(Instellingen!$B$22:$B$221,MATCH(Instellingen!$B$3,Instellingen!$A$22:$A$221,1)),""),IF($E126="EUR",IFERROR(INDEX(Instellingen!$C$22:$C$221,MATCH(Instellingen!$B$3,Instellingen!$A$22:$A$221,1)),""),""))))</f>
        <v/>
      </c>
      <c r="W126" s="14" t="str">
        <f t="shared" si="13"/>
        <v/>
      </c>
    </row>
    <row r="127" spans="1:23" x14ac:dyDescent="0.3">
      <c r="A127" s="6"/>
      <c r="B127" s="6"/>
      <c r="C127" s="6"/>
      <c r="D127" s="8"/>
      <c r="E127" s="6"/>
      <c r="F127" s="12"/>
      <c r="G127" s="13"/>
      <c r="H127" s="14" t="str">
        <f>IF($F127="","",$F127*IF($G127="",Instellingen!$B$4,$G127))</f>
        <v/>
      </c>
      <c r="I127" s="14" t="str">
        <f t="shared" si="11"/>
        <v/>
      </c>
      <c r="J127" s="14" t="str">
        <f>IF($A127="","",SUMIFS(Extra_kosten!$O$3:$O$402,Extra_kosten!$B$3:$B$402,$A127))</f>
        <v/>
      </c>
      <c r="K127" s="14" t="str">
        <f t="shared" si="12"/>
        <v/>
      </c>
      <c r="L127" s="14" t="str">
        <f>IF($A127="","",SUMIFS(Betalingen!$K$3:$K$802,Betalingen!$B$3:$B$802,$A127))</f>
        <v/>
      </c>
      <c r="M127" s="15" t="str">
        <f t="shared" si="9"/>
        <v/>
      </c>
      <c r="N127" s="16" t="str">
        <f t="shared" si="15"/>
        <v/>
      </c>
      <c r="O127" s="14" t="str">
        <f t="shared" si="10"/>
        <v/>
      </c>
      <c r="P127" s="17" t="str">
        <f>IF($A127="","",IFERROR(_xludf.AGGREGATE(14,6,Betalingen!$C$3:$C$802/(Betalingen!$B$3:$B$802=$A127),1),""))</f>
        <v/>
      </c>
      <c r="Q127" s="18" t="str">
        <f>IF($E127="","",IF($E127="SRD",1,IF($E127="USD",IFERROR(INDEX(Instellingen!$B$22:$B$221,MATCH($D127,Instellingen!$A$22:$A$221,1)),""),IF($E127="EUR",IFERROR(INDEX(Instellingen!$C$22:$C$221,MATCH($D127,Instellingen!$A$22:$A$221,1)),""),""))))</f>
        <v/>
      </c>
      <c r="R127" s="14" t="str">
        <f t="shared" si="14"/>
        <v/>
      </c>
      <c r="S127" s="14" t="str">
        <f>IF($K127="","",($H127+IF($A127="","",SUMIFS(Extra_kosten!$N$3:$N$402,Extra_kosten!$B$3:$B$402,$A127)))*$Q127)</f>
        <v/>
      </c>
      <c r="T127" s="14" t="str">
        <f>IF($A127="","",SUMIFS(Betalingen!$L$3:$L$802,Betalingen!$B$3:$B$802,$A127))</f>
        <v/>
      </c>
      <c r="U127" s="14" t="str">
        <f>IF($A127="","",SUMIFS(Betalingen!$P$3:$P$802,Betalingen!$B$3:$B$802,$A127))</f>
        <v/>
      </c>
      <c r="V127" s="18" t="str">
        <f>IF($E127="","",IF($E127="SRD",1,IF($E127="USD",IFERROR(INDEX(Instellingen!$B$22:$B$221,MATCH(Instellingen!$B$3,Instellingen!$A$22:$A$221,1)),""),IF($E127="EUR",IFERROR(INDEX(Instellingen!$C$22:$C$221,MATCH(Instellingen!$B$3,Instellingen!$A$22:$A$221,1)),""),""))))</f>
        <v/>
      </c>
      <c r="W127" s="14" t="str">
        <f t="shared" si="13"/>
        <v/>
      </c>
    </row>
    <row r="128" spans="1:23" x14ac:dyDescent="0.3">
      <c r="A128" s="6"/>
      <c r="B128" s="6"/>
      <c r="C128" s="6"/>
      <c r="D128" s="8"/>
      <c r="E128" s="6"/>
      <c r="F128" s="12"/>
      <c r="G128" s="13"/>
      <c r="H128" s="14" t="str">
        <f>IF($F128="","",$F128*IF($G128="",Instellingen!$B$4,$G128))</f>
        <v/>
      </c>
      <c r="I128" s="14" t="str">
        <f t="shared" si="11"/>
        <v/>
      </c>
      <c r="J128" s="14" t="str">
        <f>IF($A128="","",SUMIFS(Extra_kosten!$O$3:$O$402,Extra_kosten!$B$3:$B$402,$A128))</f>
        <v/>
      </c>
      <c r="K128" s="14" t="str">
        <f t="shared" si="12"/>
        <v/>
      </c>
      <c r="L128" s="14" t="str">
        <f>IF($A128="","",SUMIFS(Betalingen!$K$3:$K$802,Betalingen!$B$3:$B$802,$A128))</f>
        <v/>
      </c>
      <c r="M128" s="15" t="str">
        <f t="shared" si="9"/>
        <v/>
      </c>
      <c r="N128" s="16" t="str">
        <f t="shared" si="15"/>
        <v/>
      </c>
      <c r="O128" s="14" t="str">
        <f t="shared" si="10"/>
        <v/>
      </c>
      <c r="P128" s="17" t="str">
        <f>IF($A128="","",IFERROR(_xludf.AGGREGATE(14,6,Betalingen!$C$3:$C$802/(Betalingen!$B$3:$B$802=$A128),1),""))</f>
        <v/>
      </c>
      <c r="Q128" s="18" t="str">
        <f>IF($E128="","",IF($E128="SRD",1,IF($E128="USD",IFERROR(INDEX(Instellingen!$B$22:$B$221,MATCH($D128,Instellingen!$A$22:$A$221,1)),""),IF($E128="EUR",IFERROR(INDEX(Instellingen!$C$22:$C$221,MATCH($D128,Instellingen!$A$22:$A$221,1)),""),""))))</f>
        <v/>
      </c>
      <c r="R128" s="14" t="str">
        <f t="shared" si="14"/>
        <v/>
      </c>
      <c r="S128" s="14" t="str">
        <f>IF($K128="","",($H128+IF($A128="","",SUMIFS(Extra_kosten!$N$3:$N$402,Extra_kosten!$B$3:$B$402,$A128)))*$Q128)</f>
        <v/>
      </c>
      <c r="T128" s="14" t="str">
        <f>IF($A128="","",SUMIFS(Betalingen!$L$3:$L$802,Betalingen!$B$3:$B$802,$A128))</f>
        <v/>
      </c>
      <c r="U128" s="14" t="str">
        <f>IF($A128="","",SUMIFS(Betalingen!$P$3:$P$802,Betalingen!$B$3:$B$802,$A128))</f>
        <v/>
      </c>
      <c r="V128" s="18" t="str">
        <f>IF($E128="","",IF($E128="SRD",1,IF($E128="USD",IFERROR(INDEX(Instellingen!$B$22:$B$221,MATCH(Instellingen!$B$3,Instellingen!$A$22:$A$221,1)),""),IF($E128="EUR",IFERROR(INDEX(Instellingen!$C$22:$C$221,MATCH(Instellingen!$B$3,Instellingen!$A$22:$A$221,1)),""),""))))</f>
        <v/>
      </c>
      <c r="W128" s="14" t="str">
        <f t="shared" si="13"/>
        <v/>
      </c>
    </row>
    <row r="129" spans="1:23" x14ac:dyDescent="0.3">
      <c r="A129" s="6"/>
      <c r="B129" s="6"/>
      <c r="C129" s="6"/>
      <c r="D129" s="8"/>
      <c r="E129" s="6"/>
      <c r="F129" s="12"/>
      <c r="G129" s="13"/>
      <c r="H129" s="14" t="str">
        <f>IF($F129="","",$F129*IF($G129="",Instellingen!$B$4,$G129))</f>
        <v/>
      </c>
      <c r="I129" s="14" t="str">
        <f t="shared" si="11"/>
        <v/>
      </c>
      <c r="J129" s="14" t="str">
        <f>IF($A129="","",SUMIFS(Extra_kosten!$O$3:$O$402,Extra_kosten!$B$3:$B$402,$A129))</f>
        <v/>
      </c>
      <c r="K129" s="14" t="str">
        <f t="shared" si="12"/>
        <v/>
      </c>
      <c r="L129" s="14" t="str">
        <f>IF($A129="","",SUMIFS(Betalingen!$K$3:$K$802,Betalingen!$B$3:$B$802,$A129))</f>
        <v/>
      </c>
      <c r="M129" s="15" t="str">
        <f t="shared" si="9"/>
        <v/>
      </c>
      <c r="N129" s="16" t="str">
        <f t="shared" si="15"/>
        <v/>
      </c>
      <c r="O129" s="14" t="str">
        <f t="shared" si="10"/>
        <v/>
      </c>
      <c r="P129" s="17" t="str">
        <f>IF($A129="","",IFERROR(_xludf.AGGREGATE(14,6,Betalingen!$C$3:$C$802/(Betalingen!$B$3:$B$802=$A129),1),""))</f>
        <v/>
      </c>
      <c r="Q129" s="18" t="str">
        <f>IF($E129="","",IF($E129="SRD",1,IF($E129="USD",IFERROR(INDEX(Instellingen!$B$22:$B$221,MATCH($D129,Instellingen!$A$22:$A$221,1)),""),IF($E129="EUR",IFERROR(INDEX(Instellingen!$C$22:$C$221,MATCH($D129,Instellingen!$A$22:$A$221,1)),""),""))))</f>
        <v/>
      </c>
      <c r="R129" s="14" t="str">
        <f t="shared" si="14"/>
        <v/>
      </c>
      <c r="S129" s="14" t="str">
        <f>IF($K129="","",($H129+IF($A129="","",SUMIFS(Extra_kosten!$N$3:$N$402,Extra_kosten!$B$3:$B$402,$A129)))*$Q129)</f>
        <v/>
      </c>
      <c r="T129" s="14" t="str">
        <f>IF($A129="","",SUMIFS(Betalingen!$L$3:$L$802,Betalingen!$B$3:$B$802,$A129))</f>
        <v/>
      </c>
      <c r="U129" s="14" t="str">
        <f>IF($A129="","",SUMIFS(Betalingen!$P$3:$P$802,Betalingen!$B$3:$B$802,$A129))</f>
        <v/>
      </c>
      <c r="V129" s="18" t="str">
        <f>IF($E129="","",IF($E129="SRD",1,IF($E129="USD",IFERROR(INDEX(Instellingen!$B$22:$B$221,MATCH(Instellingen!$B$3,Instellingen!$A$22:$A$221,1)),""),IF($E129="EUR",IFERROR(INDEX(Instellingen!$C$22:$C$221,MATCH(Instellingen!$B$3,Instellingen!$A$22:$A$221,1)),""),""))))</f>
        <v/>
      </c>
      <c r="W129" s="14" t="str">
        <f t="shared" si="13"/>
        <v/>
      </c>
    </row>
    <row r="130" spans="1:23" x14ac:dyDescent="0.3">
      <c r="A130" s="6"/>
      <c r="B130" s="6"/>
      <c r="C130" s="6"/>
      <c r="D130" s="8"/>
      <c r="E130" s="6"/>
      <c r="F130" s="12"/>
      <c r="G130" s="13"/>
      <c r="H130" s="14" t="str">
        <f>IF($F130="","",$F130*IF($G130="",Instellingen!$B$4,$G130))</f>
        <v/>
      </c>
      <c r="I130" s="14" t="str">
        <f t="shared" si="11"/>
        <v/>
      </c>
      <c r="J130" s="14" t="str">
        <f>IF($A130="","",SUMIFS(Extra_kosten!$O$3:$O$402,Extra_kosten!$B$3:$B$402,$A130))</f>
        <v/>
      </c>
      <c r="K130" s="14" t="str">
        <f t="shared" si="12"/>
        <v/>
      </c>
      <c r="L130" s="14" t="str">
        <f>IF($A130="","",SUMIFS(Betalingen!$K$3:$K$802,Betalingen!$B$3:$B$802,$A130))</f>
        <v/>
      </c>
      <c r="M130" s="15" t="str">
        <f t="shared" si="9"/>
        <v/>
      </c>
      <c r="N130" s="16" t="str">
        <f t="shared" si="15"/>
        <v/>
      </c>
      <c r="O130" s="14" t="str">
        <f t="shared" si="10"/>
        <v/>
      </c>
      <c r="P130" s="17" t="str">
        <f>IF($A130="","",IFERROR(_xludf.AGGREGATE(14,6,Betalingen!$C$3:$C$802/(Betalingen!$B$3:$B$802=$A130),1),""))</f>
        <v/>
      </c>
      <c r="Q130" s="18" t="str">
        <f>IF($E130="","",IF($E130="SRD",1,IF($E130="USD",IFERROR(INDEX(Instellingen!$B$22:$B$221,MATCH($D130,Instellingen!$A$22:$A$221,1)),""),IF($E130="EUR",IFERROR(INDEX(Instellingen!$C$22:$C$221,MATCH($D130,Instellingen!$A$22:$A$221,1)),""),""))))</f>
        <v/>
      </c>
      <c r="R130" s="14" t="str">
        <f t="shared" si="14"/>
        <v/>
      </c>
      <c r="S130" s="14" t="str">
        <f>IF($K130="","",($H130+IF($A130="","",SUMIFS(Extra_kosten!$N$3:$N$402,Extra_kosten!$B$3:$B$402,$A130)))*$Q130)</f>
        <v/>
      </c>
      <c r="T130" s="14" t="str">
        <f>IF($A130="","",SUMIFS(Betalingen!$L$3:$L$802,Betalingen!$B$3:$B$802,$A130))</f>
        <v/>
      </c>
      <c r="U130" s="14" t="str">
        <f>IF($A130="","",SUMIFS(Betalingen!$P$3:$P$802,Betalingen!$B$3:$B$802,$A130))</f>
        <v/>
      </c>
      <c r="V130" s="18" t="str">
        <f>IF($E130="","",IF($E130="SRD",1,IF($E130="USD",IFERROR(INDEX(Instellingen!$B$22:$B$221,MATCH(Instellingen!$B$3,Instellingen!$A$22:$A$221,1)),""),IF($E130="EUR",IFERROR(INDEX(Instellingen!$C$22:$C$221,MATCH(Instellingen!$B$3,Instellingen!$A$22:$A$221,1)),""),""))))</f>
        <v/>
      </c>
      <c r="W130" s="14" t="str">
        <f t="shared" si="13"/>
        <v/>
      </c>
    </row>
    <row r="131" spans="1:23" x14ac:dyDescent="0.3">
      <c r="A131" s="6"/>
      <c r="B131" s="6"/>
      <c r="C131" s="6"/>
      <c r="D131" s="8"/>
      <c r="E131" s="6"/>
      <c r="F131" s="12"/>
      <c r="G131" s="13"/>
      <c r="H131" s="14" t="str">
        <f>IF($F131="","",$F131*IF($G131="",Instellingen!$B$4,$G131))</f>
        <v/>
      </c>
      <c r="I131" s="14" t="str">
        <f t="shared" si="11"/>
        <v/>
      </c>
      <c r="J131" s="14" t="str">
        <f>IF($A131="","",SUMIFS(Extra_kosten!$O$3:$O$402,Extra_kosten!$B$3:$B$402,$A131))</f>
        <v/>
      </c>
      <c r="K131" s="14" t="str">
        <f t="shared" si="12"/>
        <v/>
      </c>
      <c r="L131" s="14" t="str">
        <f>IF($A131="","",SUMIFS(Betalingen!$K$3:$K$802,Betalingen!$B$3:$B$802,$A131))</f>
        <v/>
      </c>
      <c r="M131" s="15" t="str">
        <f t="shared" si="9"/>
        <v/>
      </c>
      <c r="N131" s="16" t="str">
        <f t="shared" si="15"/>
        <v/>
      </c>
      <c r="O131" s="14" t="str">
        <f t="shared" si="10"/>
        <v/>
      </c>
      <c r="P131" s="17" t="str">
        <f>IF($A131="","",IFERROR(_xludf.AGGREGATE(14,6,Betalingen!$C$3:$C$802/(Betalingen!$B$3:$B$802=$A131),1),""))</f>
        <v/>
      </c>
      <c r="Q131" s="18" t="str">
        <f>IF($E131="","",IF($E131="SRD",1,IF($E131="USD",IFERROR(INDEX(Instellingen!$B$22:$B$221,MATCH($D131,Instellingen!$A$22:$A$221,1)),""),IF($E131="EUR",IFERROR(INDEX(Instellingen!$C$22:$C$221,MATCH($D131,Instellingen!$A$22:$A$221,1)),""),""))))</f>
        <v/>
      </c>
      <c r="R131" s="14" t="str">
        <f t="shared" si="14"/>
        <v/>
      </c>
      <c r="S131" s="14" t="str">
        <f>IF($K131="","",($H131+IF($A131="","",SUMIFS(Extra_kosten!$N$3:$N$402,Extra_kosten!$B$3:$B$402,$A131)))*$Q131)</f>
        <v/>
      </c>
      <c r="T131" s="14" t="str">
        <f>IF($A131="","",SUMIFS(Betalingen!$L$3:$L$802,Betalingen!$B$3:$B$802,$A131))</f>
        <v/>
      </c>
      <c r="U131" s="14" t="str">
        <f>IF($A131="","",SUMIFS(Betalingen!$P$3:$P$802,Betalingen!$B$3:$B$802,$A131))</f>
        <v/>
      </c>
      <c r="V131" s="18" t="str">
        <f>IF($E131="","",IF($E131="SRD",1,IF($E131="USD",IFERROR(INDEX(Instellingen!$B$22:$B$221,MATCH(Instellingen!$B$3,Instellingen!$A$22:$A$221,1)),""),IF($E131="EUR",IFERROR(INDEX(Instellingen!$C$22:$C$221,MATCH(Instellingen!$B$3,Instellingen!$A$22:$A$221,1)),""),""))))</f>
        <v/>
      </c>
      <c r="W131" s="14" t="str">
        <f t="shared" si="13"/>
        <v/>
      </c>
    </row>
    <row r="132" spans="1:23" x14ac:dyDescent="0.3">
      <c r="A132" s="6"/>
      <c r="B132" s="6"/>
      <c r="C132" s="6"/>
      <c r="D132" s="8"/>
      <c r="E132" s="6"/>
      <c r="F132" s="12"/>
      <c r="G132" s="13"/>
      <c r="H132" s="14" t="str">
        <f>IF($F132="","",$F132*IF($G132="",Instellingen!$B$4,$G132))</f>
        <v/>
      </c>
      <c r="I132" s="14" t="str">
        <f t="shared" si="11"/>
        <v/>
      </c>
      <c r="J132" s="14" t="str">
        <f>IF($A132="","",SUMIFS(Extra_kosten!$O$3:$O$402,Extra_kosten!$B$3:$B$402,$A132))</f>
        <v/>
      </c>
      <c r="K132" s="14" t="str">
        <f t="shared" si="12"/>
        <v/>
      </c>
      <c r="L132" s="14" t="str">
        <f>IF($A132="","",SUMIFS(Betalingen!$K$3:$K$802,Betalingen!$B$3:$B$802,$A132))</f>
        <v/>
      </c>
      <c r="M132" s="15" t="str">
        <f t="shared" ref="M132:M195" si="16">IF($K132="","",IFERROR($L132/$K132,0))</f>
        <v/>
      </c>
      <c r="N132" s="16" t="str">
        <f t="shared" si="15"/>
        <v/>
      </c>
      <c r="O132" s="14" t="str">
        <f t="shared" ref="O132:O195" si="17">IF($A132="","",MAX(0,$K132-$L132))</f>
        <v/>
      </c>
      <c r="P132" s="17" t="str">
        <f>IF($A132="","",IFERROR(_xludf.AGGREGATE(14,6,Betalingen!$C$3:$C$802/(Betalingen!$B$3:$B$802=$A132),1),""))</f>
        <v/>
      </c>
      <c r="Q132" s="18" t="str">
        <f>IF($E132="","",IF($E132="SRD",1,IF($E132="USD",IFERROR(INDEX(Instellingen!$B$22:$B$221,MATCH($D132,Instellingen!$A$22:$A$221,1)),""),IF($E132="EUR",IFERROR(INDEX(Instellingen!$C$22:$C$221,MATCH($D132,Instellingen!$A$22:$A$221,1)),""),""))))</f>
        <v/>
      </c>
      <c r="R132" s="14" t="str">
        <f t="shared" si="14"/>
        <v/>
      </c>
      <c r="S132" s="14" t="str">
        <f>IF($K132="","",($H132+IF($A132="","",SUMIFS(Extra_kosten!$N$3:$N$402,Extra_kosten!$B$3:$B$402,$A132)))*$Q132)</f>
        <v/>
      </c>
      <c r="T132" s="14" t="str">
        <f>IF($A132="","",SUMIFS(Betalingen!$L$3:$L$802,Betalingen!$B$3:$B$802,$A132))</f>
        <v/>
      </c>
      <c r="U132" s="14" t="str">
        <f>IF($A132="","",SUMIFS(Betalingen!$P$3:$P$802,Betalingen!$B$3:$B$802,$A132))</f>
        <v/>
      </c>
      <c r="V132" s="18" t="str">
        <f>IF($E132="","",IF($E132="SRD",1,IF($E132="USD",IFERROR(INDEX(Instellingen!$B$22:$B$221,MATCH(Instellingen!$B$3,Instellingen!$A$22:$A$221,1)),""),IF($E132="EUR",IFERROR(INDEX(Instellingen!$C$22:$C$221,MATCH(Instellingen!$B$3,Instellingen!$A$22:$A$221,1)),""),""))))</f>
        <v/>
      </c>
      <c r="W132" s="14" t="str">
        <f t="shared" si="13"/>
        <v/>
      </c>
    </row>
    <row r="133" spans="1:23" x14ac:dyDescent="0.3">
      <c r="A133" s="6"/>
      <c r="B133" s="6"/>
      <c r="C133" s="6"/>
      <c r="D133" s="8"/>
      <c r="E133" s="6"/>
      <c r="F133" s="12"/>
      <c r="G133" s="13"/>
      <c r="H133" s="14" t="str">
        <f>IF($F133="","",$F133*IF($G133="",Instellingen!$B$4,$G133))</f>
        <v/>
      </c>
      <c r="I133" s="14" t="str">
        <f t="shared" ref="I133:I196" si="18">IF($F133="","",$F133+$H133)</f>
        <v/>
      </c>
      <c r="J133" s="14" t="str">
        <f>IF($A133="","",SUMIFS(Extra_kosten!$O$3:$O$402,Extra_kosten!$B$3:$B$402,$A133))</f>
        <v/>
      </c>
      <c r="K133" s="14" t="str">
        <f t="shared" ref="K133:K196" si="19">IF($A133="","",$I133+$J133)</f>
        <v/>
      </c>
      <c r="L133" s="14" t="str">
        <f>IF($A133="","",SUMIFS(Betalingen!$K$3:$K$802,Betalingen!$B$3:$B$802,$A133))</f>
        <v/>
      </c>
      <c r="M133" s="15" t="str">
        <f t="shared" si="16"/>
        <v/>
      </c>
      <c r="N133" s="16" t="str">
        <f t="shared" si="15"/>
        <v/>
      </c>
      <c r="O133" s="14" t="str">
        <f t="shared" si="17"/>
        <v/>
      </c>
      <c r="P133" s="17" t="str">
        <f>IF($A133="","",IFERROR(_xludf.AGGREGATE(14,6,Betalingen!$C$3:$C$802/(Betalingen!$B$3:$B$802=$A133),1),""))</f>
        <v/>
      </c>
      <c r="Q133" s="18" t="str">
        <f>IF($E133="","",IF($E133="SRD",1,IF($E133="USD",IFERROR(INDEX(Instellingen!$B$22:$B$221,MATCH($D133,Instellingen!$A$22:$A$221,1)),""),IF($E133="EUR",IFERROR(INDEX(Instellingen!$C$22:$C$221,MATCH($D133,Instellingen!$A$22:$A$221,1)),""),""))))</f>
        <v/>
      </c>
      <c r="R133" s="14" t="str">
        <f t="shared" si="14"/>
        <v/>
      </c>
      <c r="S133" s="14" t="str">
        <f>IF($K133="","",($H133+IF($A133="","",SUMIFS(Extra_kosten!$N$3:$N$402,Extra_kosten!$B$3:$B$402,$A133)))*$Q133)</f>
        <v/>
      </c>
      <c r="T133" s="14" t="str">
        <f>IF($A133="","",SUMIFS(Betalingen!$L$3:$L$802,Betalingen!$B$3:$B$802,$A133))</f>
        <v/>
      </c>
      <c r="U133" s="14" t="str">
        <f>IF($A133="","",SUMIFS(Betalingen!$P$3:$P$802,Betalingen!$B$3:$B$802,$A133))</f>
        <v/>
      </c>
      <c r="V133" s="18" t="str">
        <f>IF($E133="","",IF($E133="SRD",1,IF($E133="USD",IFERROR(INDEX(Instellingen!$B$22:$B$221,MATCH(Instellingen!$B$3,Instellingen!$A$22:$A$221,1)),""),IF($E133="EUR",IFERROR(INDEX(Instellingen!$C$22:$C$221,MATCH(Instellingen!$B$3,Instellingen!$A$22:$A$221,1)),""),""))))</f>
        <v/>
      </c>
      <c r="W133" s="14" t="str">
        <f t="shared" ref="W133:W196" si="20">IF($O133="","",$O133*$V133)</f>
        <v/>
      </c>
    </row>
    <row r="134" spans="1:23" x14ac:dyDescent="0.3">
      <c r="A134" s="6"/>
      <c r="B134" s="6"/>
      <c r="C134" s="6"/>
      <c r="D134" s="8"/>
      <c r="E134" s="6"/>
      <c r="F134" s="12"/>
      <c r="G134" s="13"/>
      <c r="H134" s="14" t="str">
        <f>IF($F134="","",$F134*IF($G134="",Instellingen!$B$4,$G134))</f>
        <v/>
      </c>
      <c r="I134" s="14" t="str">
        <f t="shared" si="18"/>
        <v/>
      </c>
      <c r="J134" s="14" t="str">
        <f>IF($A134="","",SUMIFS(Extra_kosten!$O$3:$O$402,Extra_kosten!$B$3:$B$402,$A134))</f>
        <v/>
      </c>
      <c r="K134" s="14" t="str">
        <f t="shared" si="19"/>
        <v/>
      </c>
      <c r="L134" s="14" t="str">
        <f>IF($A134="","",SUMIFS(Betalingen!$K$3:$K$802,Betalingen!$B$3:$B$802,$A134))</f>
        <v/>
      </c>
      <c r="M134" s="15" t="str">
        <f t="shared" si="16"/>
        <v/>
      </c>
      <c r="N134" s="16" t="str">
        <f t="shared" si="15"/>
        <v/>
      </c>
      <c r="O134" s="14" t="str">
        <f t="shared" si="17"/>
        <v/>
      </c>
      <c r="P134" s="17" t="str">
        <f>IF($A134="","",IFERROR(_xludf.AGGREGATE(14,6,Betalingen!$C$3:$C$802/(Betalingen!$B$3:$B$802=$A134),1),""))</f>
        <v/>
      </c>
      <c r="Q134" s="18" t="str">
        <f>IF($E134="","",IF($E134="SRD",1,IF($E134="USD",IFERROR(INDEX(Instellingen!$B$22:$B$221,MATCH($D134,Instellingen!$A$22:$A$221,1)),""),IF($E134="EUR",IFERROR(INDEX(Instellingen!$C$22:$C$221,MATCH($D134,Instellingen!$A$22:$A$221,1)),""),""))))</f>
        <v/>
      </c>
      <c r="R134" s="14" t="str">
        <f t="shared" si="14"/>
        <v/>
      </c>
      <c r="S134" s="14" t="str">
        <f>IF($K134="","",($H134+IF($A134="","",SUMIFS(Extra_kosten!$N$3:$N$402,Extra_kosten!$B$3:$B$402,$A134)))*$Q134)</f>
        <v/>
      </c>
      <c r="T134" s="14" t="str">
        <f>IF($A134="","",SUMIFS(Betalingen!$L$3:$L$802,Betalingen!$B$3:$B$802,$A134))</f>
        <v/>
      </c>
      <c r="U134" s="14" t="str">
        <f>IF($A134="","",SUMIFS(Betalingen!$P$3:$P$802,Betalingen!$B$3:$B$802,$A134))</f>
        <v/>
      </c>
      <c r="V134" s="18" t="str">
        <f>IF($E134="","",IF($E134="SRD",1,IF($E134="USD",IFERROR(INDEX(Instellingen!$B$22:$B$221,MATCH(Instellingen!$B$3,Instellingen!$A$22:$A$221,1)),""),IF($E134="EUR",IFERROR(INDEX(Instellingen!$C$22:$C$221,MATCH(Instellingen!$B$3,Instellingen!$A$22:$A$221,1)),""),""))))</f>
        <v/>
      </c>
      <c r="W134" s="14" t="str">
        <f t="shared" si="20"/>
        <v/>
      </c>
    </row>
    <row r="135" spans="1:23" x14ac:dyDescent="0.3">
      <c r="A135" s="6"/>
      <c r="B135" s="6"/>
      <c r="C135" s="6"/>
      <c r="D135" s="8"/>
      <c r="E135" s="6"/>
      <c r="F135" s="12"/>
      <c r="G135" s="13"/>
      <c r="H135" s="14" t="str">
        <f>IF($F135="","",$F135*IF($G135="",Instellingen!$B$4,$G135))</f>
        <v/>
      </c>
      <c r="I135" s="14" t="str">
        <f t="shared" si="18"/>
        <v/>
      </c>
      <c r="J135" s="14" t="str">
        <f>IF($A135="","",SUMIFS(Extra_kosten!$O$3:$O$402,Extra_kosten!$B$3:$B$402,$A135))</f>
        <v/>
      </c>
      <c r="K135" s="14" t="str">
        <f t="shared" si="19"/>
        <v/>
      </c>
      <c r="L135" s="14" t="str">
        <f>IF($A135="","",SUMIFS(Betalingen!$K$3:$K$802,Betalingen!$B$3:$B$802,$A135))</f>
        <v/>
      </c>
      <c r="M135" s="15" t="str">
        <f t="shared" si="16"/>
        <v/>
      </c>
      <c r="N135" s="16" t="str">
        <f t="shared" si="15"/>
        <v/>
      </c>
      <c r="O135" s="14" t="str">
        <f t="shared" si="17"/>
        <v/>
      </c>
      <c r="P135" s="17" t="str">
        <f>IF($A135="","",IFERROR(_xludf.AGGREGATE(14,6,Betalingen!$C$3:$C$802/(Betalingen!$B$3:$B$802=$A135),1),""))</f>
        <v/>
      </c>
      <c r="Q135" s="18" t="str">
        <f>IF($E135="","",IF($E135="SRD",1,IF($E135="USD",IFERROR(INDEX(Instellingen!$B$22:$B$221,MATCH($D135,Instellingen!$A$22:$A$221,1)),""),IF($E135="EUR",IFERROR(INDEX(Instellingen!$C$22:$C$221,MATCH($D135,Instellingen!$A$22:$A$221,1)),""),""))))</f>
        <v/>
      </c>
      <c r="R135" s="14" t="str">
        <f t="shared" si="14"/>
        <v/>
      </c>
      <c r="S135" s="14" t="str">
        <f>IF($K135="","",($H135+IF($A135="","",SUMIFS(Extra_kosten!$N$3:$N$402,Extra_kosten!$B$3:$B$402,$A135)))*$Q135)</f>
        <v/>
      </c>
      <c r="T135" s="14" t="str">
        <f>IF($A135="","",SUMIFS(Betalingen!$L$3:$L$802,Betalingen!$B$3:$B$802,$A135))</f>
        <v/>
      </c>
      <c r="U135" s="14" t="str">
        <f>IF($A135="","",SUMIFS(Betalingen!$P$3:$P$802,Betalingen!$B$3:$B$802,$A135))</f>
        <v/>
      </c>
      <c r="V135" s="18" t="str">
        <f>IF($E135="","",IF($E135="SRD",1,IF($E135="USD",IFERROR(INDEX(Instellingen!$B$22:$B$221,MATCH(Instellingen!$B$3,Instellingen!$A$22:$A$221,1)),""),IF($E135="EUR",IFERROR(INDEX(Instellingen!$C$22:$C$221,MATCH(Instellingen!$B$3,Instellingen!$A$22:$A$221,1)),""),""))))</f>
        <v/>
      </c>
      <c r="W135" s="14" t="str">
        <f t="shared" si="20"/>
        <v/>
      </c>
    </row>
    <row r="136" spans="1:23" x14ac:dyDescent="0.3">
      <c r="A136" s="6"/>
      <c r="B136" s="6"/>
      <c r="C136" s="6"/>
      <c r="D136" s="8"/>
      <c r="E136" s="6"/>
      <c r="F136" s="12"/>
      <c r="G136" s="13"/>
      <c r="H136" s="14" t="str">
        <f>IF($F136="","",$F136*IF($G136="",Instellingen!$B$4,$G136))</f>
        <v/>
      </c>
      <c r="I136" s="14" t="str">
        <f t="shared" si="18"/>
        <v/>
      </c>
      <c r="J136" s="14" t="str">
        <f>IF($A136="","",SUMIFS(Extra_kosten!$O$3:$O$402,Extra_kosten!$B$3:$B$402,$A136))</f>
        <v/>
      </c>
      <c r="K136" s="14" t="str">
        <f t="shared" si="19"/>
        <v/>
      </c>
      <c r="L136" s="14" t="str">
        <f>IF($A136="","",SUMIFS(Betalingen!$K$3:$K$802,Betalingen!$B$3:$B$802,$A136))</f>
        <v/>
      </c>
      <c r="M136" s="15" t="str">
        <f t="shared" si="16"/>
        <v/>
      </c>
      <c r="N136" s="16" t="str">
        <f t="shared" si="15"/>
        <v/>
      </c>
      <c r="O136" s="14" t="str">
        <f t="shared" si="17"/>
        <v/>
      </c>
      <c r="P136" s="17" t="str">
        <f>IF($A136="","",IFERROR(_xludf.AGGREGATE(14,6,Betalingen!$C$3:$C$802/(Betalingen!$B$3:$B$802=$A136),1),""))</f>
        <v/>
      </c>
      <c r="Q136" s="18" t="str">
        <f>IF($E136="","",IF($E136="SRD",1,IF($E136="USD",IFERROR(INDEX(Instellingen!$B$22:$B$221,MATCH($D136,Instellingen!$A$22:$A$221,1)),""),IF($E136="EUR",IFERROR(INDEX(Instellingen!$C$22:$C$221,MATCH($D136,Instellingen!$A$22:$A$221,1)),""),""))))</f>
        <v/>
      </c>
      <c r="R136" s="14" t="str">
        <f t="shared" si="14"/>
        <v/>
      </c>
      <c r="S136" s="14" t="str">
        <f>IF($K136="","",($H136+IF($A136="","",SUMIFS(Extra_kosten!$N$3:$N$402,Extra_kosten!$B$3:$B$402,$A136)))*$Q136)</f>
        <v/>
      </c>
      <c r="T136" s="14" t="str">
        <f>IF($A136="","",SUMIFS(Betalingen!$L$3:$L$802,Betalingen!$B$3:$B$802,$A136))</f>
        <v/>
      </c>
      <c r="U136" s="14" t="str">
        <f>IF($A136="","",SUMIFS(Betalingen!$P$3:$P$802,Betalingen!$B$3:$B$802,$A136))</f>
        <v/>
      </c>
      <c r="V136" s="18" t="str">
        <f>IF($E136="","",IF($E136="SRD",1,IF($E136="USD",IFERROR(INDEX(Instellingen!$B$22:$B$221,MATCH(Instellingen!$B$3,Instellingen!$A$22:$A$221,1)),""),IF($E136="EUR",IFERROR(INDEX(Instellingen!$C$22:$C$221,MATCH(Instellingen!$B$3,Instellingen!$A$22:$A$221,1)),""),""))))</f>
        <v/>
      </c>
      <c r="W136" s="14" t="str">
        <f t="shared" si="20"/>
        <v/>
      </c>
    </row>
    <row r="137" spans="1:23" x14ac:dyDescent="0.3">
      <c r="A137" s="6"/>
      <c r="B137" s="6"/>
      <c r="C137" s="6"/>
      <c r="D137" s="8"/>
      <c r="E137" s="6"/>
      <c r="F137" s="12"/>
      <c r="G137" s="13"/>
      <c r="H137" s="14" t="str">
        <f>IF($F137="","",$F137*IF($G137="",Instellingen!$B$4,$G137))</f>
        <v/>
      </c>
      <c r="I137" s="14" t="str">
        <f t="shared" si="18"/>
        <v/>
      </c>
      <c r="J137" s="14" t="str">
        <f>IF($A137="","",SUMIFS(Extra_kosten!$O$3:$O$402,Extra_kosten!$B$3:$B$402,$A137))</f>
        <v/>
      </c>
      <c r="K137" s="14" t="str">
        <f t="shared" si="19"/>
        <v/>
      </c>
      <c r="L137" s="14" t="str">
        <f>IF($A137="","",SUMIFS(Betalingen!$K$3:$K$802,Betalingen!$B$3:$B$802,$A137))</f>
        <v/>
      </c>
      <c r="M137" s="15" t="str">
        <f t="shared" si="16"/>
        <v/>
      </c>
      <c r="N137" s="16" t="str">
        <f t="shared" si="15"/>
        <v/>
      </c>
      <c r="O137" s="14" t="str">
        <f t="shared" si="17"/>
        <v/>
      </c>
      <c r="P137" s="17" t="str">
        <f>IF($A137="","",IFERROR(_xludf.AGGREGATE(14,6,Betalingen!$C$3:$C$802/(Betalingen!$B$3:$B$802=$A137),1),""))</f>
        <v/>
      </c>
      <c r="Q137" s="18" t="str">
        <f>IF($E137="","",IF($E137="SRD",1,IF($E137="USD",IFERROR(INDEX(Instellingen!$B$22:$B$221,MATCH($D137,Instellingen!$A$22:$A$221,1)),""),IF($E137="EUR",IFERROR(INDEX(Instellingen!$C$22:$C$221,MATCH($D137,Instellingen!$A$22:$A$221,1)),""),""))))</f>
        <v/>
      </c>
      <c r="R137" s="14" t="str">
        <f t="shared" si="14"/>
        <v/>
      </c>
      <c r="S137" s="14" t="str">
        <f>IF($K137="","",($H137+IF($A137="","",SUMIFS(Extra_kosten!$N$3:$N$402,Extra_kosten!$B$3:$B$402,$A137)))*$Q137)</f>
        <v/>
      </c>
      <c r="T137" s="14" t="str">
        <f>IF($A137="","",SUMIFS(Betalingen!$L$3:$L$802,Betalingen!$B$3:$B$802,$A137))</f>
        <v/>
      </c>
      <c r="U137" s="14" t="str">
        <f>IF($A137="","",SUMIFS(Betalingen!$P$3:$P$802,Betalingen!$B$3:$B$802,$A137))</f>
        <v/>
      </c>
      <c r="V137" s="18" t="str">
        <f>IF($E137="","",IF($E137="SRD",1,IF($E137="USD",IFERROR(INDEX(Instellingen!$B$22:$B$221,MATCH(Instellingen!$B$3,Instellingen!$A$22:$A$221,1)),""),IF($E137="EUR",IFERROR(INDEX(Instellingen!$C$22:$C$221,MATCH(Instellingen!$B$3,Instellingen!$A$22:$A$221,1)),""),""))))</f>
        <v/>
      </c>
      <c r="W137" s="14" t="str">
        <f t="shared" si="20"/>
        <v/>
      </c>
    </row>
    <row r="138" spans="1:23" x14ac:dyDescent="0.3">
      <c r="A138" s="6"/>
      <c r="B138" s="6"/>
      <c r="C138" s="6"/>
      <c r="D138" s="8"/>
      <c r="E138" s="6"/>
      <c r="F138" s="12"/>
      <c r="G138" s="13"/>
      <c r="H138" s="14" t="str">
        <f>IF($F138="","",$F138*IF($G138="",Instellingen!$B$4,$G138))</f>
        <v/>
      </c>
      <c r="I138" s="14" t="str">
        <f t="shared" si="18"/>
        <v/>
      </c>
      <c r="J138" s="14" t="str">
        <f>IF($A138="","",SUMIFS(Extra_kosten!$O$3:$O$402,Extra_kosten!$B$3:$B$402,$A138))</f>
        <v/>
      </c>
      <c r="K138" s="14" t="str">
        <f t="shared" si="19"/>
        <v/>
      </c>
      <c r="L138" s="14" t="str">
        <f>IF($A138="","",SUMIFS(Betalingen!$K$3:$K$802,Betalingen!$B$3:$B$802,$A138))</f>
        <v/>
      </c>
      <c r="M138" s="15" t="str">
        <f t="shared" si="16"/>
        <v/>
      </c>
      <c r="N138" s="16" t="str">
        <f t="shared" si="15"/>
        <v/>
      </c>
      <c r="O138" s="14" t="str">
        <f t="shared" si="17"/>
        <v/>
      </c>
      <c r="P138" s="17" t="str">
        <f>IF($A138="","",IFERROR(_xludf.AGGREGATE(14,6,Betalingen!$C$3:$C$802/(Betalingen!$B$3:$B$802=$A138),1),""))</f>
        <v/>
      </c>
      <c r="Q138" s="18" t="str">
        <f>IF($E138="","",IF($E138="SRD",1,IF($E138="USD",IFERROR(INDEX(Instellingen!$B$22:$B$221,MATCH($D138,Instellingen!$A$22:$A$221,1)),""),IF($E138="EUR",IFERROR(INDEX(Instellingen!$C$22:$C$221,MATCH($D138,Instellingen!$A$22:$A$221,1)),""),""))))</f>
        <v/>
      </c>
      <c r="R138" s="14" t="str">
        <f t="shared" si="14"/>
        <v/>
      </c>
      <c r="S138" s="14" t="str">
        <f>IF($K138="","",($H138+IF($A138="","",SUMIFS(Extra_kosten!$N$3:$N$402,Extra_kosten!$B$3:$B$402,$A138)))*$Q138)</f>
        <v/>
      </c>
      <c r="T138" s="14" t="str">
        <f>IF($A138="","",SUMIFS(Betalingen!$L$3:$L$802,Betalingen!$B$3:$B$802,$A138))</f>
        <v/>
      </c>
      <c r="U138" s="14" t="str">
        <f>IF($A138="","",SUMIFS(Betalingen!$P$3:$P$802,Betalingen!$B$3:$B$802,$A138))</f>
        <v/>
      </c>
      <c r="V138" s="18" t="str">
        <f>IF($E138="","",IF($E138="SRD",1,IF($E138="USD",IFERROR(INDEX(Instellingen!$B$22:$B$221,MATCH(Instellingen!$B$3,Instellingen!$A$22:$A$221,1)),""),IF($E138="EUR",IFERROR(INDEX(Instellingen!$C$22:$C$221,MATCH(Instellingen!$B$3,Instellingen!$A$22:$A$221,1)),""),""))))</f>
        <v/>
      </c>
      <c r="W138" s="14" t="str">
        <f t="shared" si="20"/>
        <v/>
      </c>
    </row>
    <row r="139" spans="1:23" x14ac:dyDescent="0.3">
      <c r="A139" s="6"/>
      <c r="B139" s="6"/>
      <c r="C139" s="6"/>
      <c r="D139" s="8"/>
      <c r="E139" s="6"/>
      <c r="F139" s="12"/>
      <c r="G139" s="13"/>
      <c r="H139" s="14" t="str">
        <f>IF($F139="","",$F139*IF($G139="",Instellingen!$B$4,$G139))</f>
        <v/>
      </c>
      <c r="I139" s="14" t="str">
        <f t="shared" si="18"/>
        <v/>
      </c>
      <c r="J139" s="14" t="str">
        <f>IF($A139="","",SUMIFS(Extra_kosten!$O$3:$O$402,Extra_kosten!$B$3:$B$402,$A139))</f>
        <v/>
      </c>
      <c r="K139" s="14" t="str">
        <f t="shared" si="19"/>
        <v/>
      </c>
      <c r="L139" s="14" t="str">
        <f>IF($A139="","",SUMIFS(Betalingen!$K$3:$K$802,Betalingen!$B$3:$B$802,$A139))</f>
        <v/>
      </c>
      <c r="M139" s="15" t="str">
        <f t="shared" si="16"/>
        <v/>
      </c>
      <c r="N139" s="16" t="str">
        <f t="shared" si="15"/>
        <v/>
      </c>
      <c r="O139" s="14" t="str">
        <f t="shared" si="17"/>
        <v/>
      </c>
      <c r="P139" s="17" t="str">
        <f>IF($A139="","",IFERROR(_xludf.AGGREGATE(14,6,Betalingen!$C$3:$C$802/(Betalingen!$B$3:$B$802=$A139),1),""))</f>
        <v/>
      </c>
      <c r="Q139" s="18" t="str">
        <f>IF($E139="","",IF($E139="SRD",1,IF($E139="USD",IFERROR(INDEX(Instellingen!$B$22:$B$221,MATCH($D139,Instellingen!$A$22:$A$221,1)),""),IF($E139="EUR",IFERROR(INDEX(Instellingen!$C$22:$C$221,MATCH($D139,Instellingen!$A$22:$A$221,1)),""),""))))</f>
        <v/>
      </c>
      <c r="R139" s="14" t="str">
        <f t="shared" si="14"/>
        <v/>
      </c>
      <c r="S139" s="14" t="str">
        <f>IF($K139="","",($H139+IF($A139="","",SUMIFS(Extra_kosten!$N$3:$N$402,Extra_kosten!$B$3:$B$402,$A139)))*$Q139)</f>
        <v/>
      </c>
      <c r="T139" s="14" t="str">
        <f>IF($A139="","",SUMIFS(Betalingen!$L$3:$L$802,Betalingen!$B$3:$B$802,$A139))</f>
        <v/>
      </c>
      <c r="U139" s="14" t="str">
        <f>IF($A139="","",SUMIFS(Betalingen!$P$3:$P$802,Betalingen!$B$3:$B$802,$A139))</f>
        <v/>
      </c>
      <c r="V139" s="18" t="str">
        <f>IF($E139="","",IF($E139="SRD",1,IF($E139="USD",IFERROR(INDEX(Instellingen!$B$22:$B$221,MATCH(Instellingen!$B$3,Instellingen!$A$22:$A$221,1)),""),IF($E139="EUR",IFERROR(INDEX(Instellingen!$C$22:$C$221,MATCH(Instellingen!$B$3,Instellingen!$A$22:$A$221,1)),""),""))))</f>
        <v/>
      </c>
      <c r="W139" s="14" t="str">
        <f t="shared" si="20"/>
        <v/>
      </c>
    </row>
    <row r="140" spans="1:23" x14ac:dyDescent="0.3">
      <c r="A140" s="6"/>
      <c r="B140" s="6"/>
      <c r="C140" s="6"/>
      <c r="D140" s="8"/>
      <c r="E140" s="6"/>
      <c r="F140" s="12"/>
      <c r="G140" s="13"/>
      <c r="H140" s="14" t="str">
        <f>IF($F140="","",$F140*IF($G140="",Instellingen!$B$4,$G140))</f>
        <v/>
      </c>
      <c r="I140" s="14" t="str">
        <f t="shared" si="18"/>
        <v/>
      </c>
      <c r="J140" s="14" t="str">
        <f>IF($A140="","",SUMIFS(Extra_kosten!$O$3:$O$402,Extra_kosten!$B$3:$B$402,$A140))</f>
        <v/>
      </c>
      <c r="K140" s="14" t="str">
        <f t="shared" si="19"/>
        <v/>
      </c>
      <c r="L140" s="14" t="str">
        <f>IF($A140="","",SUMIFS(Betalingen!$K$3:$K$802,Betalingen!$B$3:$B$802,$A140))</f>
        <v/>
      </c>
      <c r="M140" s="15" t="str">
        <f t="shared" si="16"/>
        <v/>
      </c>
      <c r="N140" s="16" t="str">
        <f t="shared" si="15"/>
        <v/>
      </c>
      <c r="O140" s="14" t="str">
        <f t="shared" si="17"/>
        <v/>
      </c>
      <c r="P140" s="17" t="str">
        <f>IF($A140="","",IFERROR(_xludf.AGGREGATE(14,6,Betalingen!$C$3:$C$802/(Betalingen!$B$3:$B$802=$A140),1),""))</f>
        <v/>
      </c>
      <c r="Q140" s="18" t="str">
        <f>IF($E140="","",IF($E140="SRD",1,IF($E140="USD",IFERROR(INDEX(Instellingen!$B$22:$B$221,MATCH($D140,Instellingen!$A$22:$A$221,1)),""),IF($E140="EUR",IFERROR(INDEX(Instellingen!$C$22:$C$221,MATCH($D140,Instellingen!$A$22:$A$221,1)),""),""))))</f>
        <v/>
      </c>
      <c r="R140" s="14" t="str">
        <f t="shared" si="14"/>
        <v/>
      </c>
      <c r="S140" s="14" t="str">
        <f>IF($K140="","",($H140+IF($A140="","",SUMIFS(Extra_kosten!$N$3:$N$402,Extra_kosten!$B$3:$B$402,$A140)))*$Q140)</f>
        <v/>
      </c>
      <c r="T140" s="14" t="str">
        <f>IF($A140="","",SUMIFS(Betalingen!$L$3:$L$802,Betalingen!$B$3:$B$802,$A140))</f>
        <v/>
      </c>
      <c r="U140" s="14" t="str">
        <f>IF($A140="","",SUMIFS(Betalingen!$P$3:$P$802,Betalingen!$B$3:$B$802,$A140))</f>
        <v/>
      </c>
      <c r="V140" s="18" t="str">
        <f>IF($E140="","",IF($E140="SRD",1,IF($E140="USD",IFERROR(INDEX(Instellingen!$B$22:$B$221,MATCH(Instellingen!$B$3,Instellingen!$A$22:$A$221,1)),""),IF($E140="EUR",IFERROR(INDEX(Instellingen!$C$22:$C$221,MATCH(Instellingen!$B$3,Instellingen!$A$22:$A$221,1)),""),""))))</f>
        <v/>
      </c>
      <c r="W140" s="14" t="str">
        <f t="shared" si="20"/>
        <v/>
      </c>
    </row>
    <row r="141" spans="1:23" x14ac:dyDescent="0.3">
      <c r="A141" s="6"/>
      <c r="B141" s="6"/>
      <c r="C141" s="6"/>
      <c r="D141" s="8"/>
      <c r="E141" s="6"/>
      <c r="F141" s="12"/>
      <c r="G141" s="13"/>
      <c r="H141" s="14" t="str">
        <f>IF($F141="","",$F141*IF($G141="",Instellingen!$B$4,$G141))</f>
        <v/>
      </c>
      <c r="I141" s="14" t="str">
        <f t="shared" si="18"/>
        <v/>
      </c>
      <c r="J141" s="14" t="str">
        <f>IF($A141="","",SUMIFS(Extra_kosten!$O$3:$O$402,Extra_kosten!$B$3:$B$402,$A141))</f>
        <v/>
      </c>
      <c r="K141" s="14" t="str">
        <f t="shared" si="19"/>
        <v/>
      </c>
      <c r="L141" s="14" t="str">
        <f>IF($A141="","",SUMIFS(Betalingen!$K$3:$K$802,Betalingen!$B$3:$B$802,$A141))</f>
        <v/>
      </c>
      <c r="M141" s="15" t="str">
        <f t="shared" si="16"/>
        <v/>
      </c>
      <c r="N141" s="16" t="str">
        <f t="shared" si="15"/>
        <v/>
      </c>
      <c r="O141" s="14" t="str">
        <f t="shared" si="17"/>
        <v/>
      </c>
      <c r="P141" s="17" t="str">
        <f>IF($A141="","",IFERROR(_xludf.AGGREGATE(14,6,Betalingen!$C$3:$C$802/(Betalingen!$B$3:$B$802=$A141),1),""))</f>
        <v/>
      </c>
      <c r="Q141" s="18" t="str">
        <f>IF($E141="","",IF($E141="SRD",1,IF($E141="USD",IFERROR(INDEX(Instellingen!$B$22:$B$221,MATCH($D141,Instellingen!$A$22:$A$221,1)),""),IF($E141="EUR",IFERROR(INDEX(Instellingen!$C$22:$C$221,MATCH($D141,Instellingen!$A$22:$A$221,1)),""),""))))</f>
        <v/>
      </c>
      <c r="R141" s="14" t="str">
        <f t="shared" si="14"/>
        <v/>
      </c>
      <c r="S141" s="14" t="str">
        <f>IF($K141="","",($H141+IF($A141="","",SUMIFS(Extra_kosten!$N$3:$N$402,Extra_kosten!$B$3:$B$402,$A141)))*$Q141)</f>
        <v/>
      </c>
      <c r="T141" s="14" t="str">
        <f>IF($A141="","",SUMIFS(Betalingen!$L$3:$L$802,Betalingen!$B$3:$B$802,$A141))</f>
        <v/>
      </c>
      <c r="U141" s="14" t="str">
        <f>IF($A141="","",SUMIFS(Betalingen!$P$3:$P$802,Betalingen!$B$3:$B$802,$A141))</f>
        <v/>
      </c>
      <c r="V141" s="18" t="str">
        <f>IF($E141="","",IF($E141="SRD",1,IF($E141="USD",IFERROR(INDEX(Instellingen!$B$22:$B$221,MATCH(Instellingen!$B$3,Instellingen!$A$22:$A$221,1)),""),IF($E141="EUR",IFERROR(INDEX(Instellingen!$C$22:$C$221,MATCH(Instellingen!$B$3,Instellingen!$A$22:$A$221,1)),""),""))))</f>
        <v/>
      </c>
      <c r="W141" s="14" t="str">
        <f t="shared" si="20"/>
        <v/>
      </c>
    </row>
    <row r="142" spans="1:23" x14ac:dyDescent="0.3">
      <c r="A142" s="6"/>
      <c r="B142" s="6"/>
      <c r="C142" s="6"/>
      <c r="D142" s="8"/>
      <c r="E142" s="6"/>
      <c r="F142" s="12"/>
      <c r="G142" s="13"/>
      <c r="H142" s="14" t="str">
        <f>IF($F142="","",$F142*IF($G142="",Instellingen!$B$4,$G142))</f>
        <v/>
      </c>
      <c r="I142" s="14" t="str">
        <f t="shared" si="18"/>
        <v/>
      </c>
      <c r="J142" s="14" t="str">
        <f>IF($A142="","",SUMIFS(Extra_kosten!$O$3:$O$402,Extra_kosten!$B$3:$B$402,$A142))</f>
        <v/>
      </c>
      <c r="K142" s="14" t="str">
        <f t="shared" si="19"/>
        <v/>
      </c>
      <c r="L142" s="14" t="str">
        <f>IF($A142="","",SUMIFS(Betalingen!$K$3:$K$802,Betalingen!$B$3:$B$802,$A142))</f>
        <v/>
      </c>
      <c r="M142" s="15" t="str">
        <f t="shared" si="16"/>
        <v/>
      </c>
      <c r="N142" s="16" t="str">
        <f t="shared" si="15"/>
        <v/>
      </c>
      <c r="O142" s="14" t="str">
        <f t="shared" si="17"/>
        <v/>
      </c>
      <c r="P142" s="17" t="str">
        <f>IF($A142="","",IFERROR(_xludf.AGGREGATE(14,6,Betalingen!$C$3:$C$802/(Betalingen!$B$3:$B$802=$A142),1),""))</f>
        <v/>
      </c>
      <c r="Q142" s="18" t="str">
        <f>IF($E142="","",IF($E142="SRD",1,IF($E142="USD",IFERROR(INDEX(Instellingen!$B$22:$B$221,MATCH($D142,Instellingen!$A$22:$A$221,1)),""),IF($E142="EUR",IFERROR(INDEX(Instellingen!$C$22:$C$221,MATCH($D142,Instellingen!$A$22:$A$221,1)),""),""))))</f>
        <v/>
      </c>
      <c r="R142" s="14" t="str">
        <f t="shared" si="14"/>
        <v/>
      </c>
      <c r="S142" s="14" t="str">
        <f>IF($K142="","",($H142+IF($A142="","",SUMIFS(Extra_kosten!$N$3:$N$402,Extra_kosten!$B$3:$B$402,$A142)))*$Q142)</f>
        <v/>
      </c>
      <c r="T142" s="14" t="str">
        <f>IF($A142="","",SUMIFS(Betalingen!$L$3:$L$802,Betalingen!$B$3:$B$802,$A142))</f>
        <v/>
      </c>
      <c r="U142" s="14" t="str">
        <f>IF($A142="","",SUMIFS(Betalingen!$P$3:$P$802,Betalingen!$B$3:$B$802,$A142))</f>
        <v/>
      </c>
      <c r="V142" s="18" t="str">
        <f>IF($E142="","",IF($E142="SRD",1,IF($E142="USD",IFERROR(INDEX(Instellingen!$B$22:$B$221,MATCH(Instellingen!$B$3,Instellingen!$A$22:$A$221,1)),""),IF($E142="EUR",IFERROR(INDEX(Instellingen!$C$22:$C$221,MATCH(Instellingen!$B$3,Instellingen!$A$22:$A$221,1)),""),""))))</f>
        <v/>
      </c>
      <c r="W142" s="14" t="str">
        <f t="shared" si="20"/>
        <v/>
      </c>
    </row>
    <row r="143" spans="1:23" x14ac:dyDescent="0.3">
      <c r="A143" s="6"/>
      <c r="B143" s="6"/>
      <c r="C143" s="6"/>
      <c r="D143" s="8"/>
      <c r="E143" s="6"/>
      <c r="F143" s="12"/>
      <c r="G143" s="13"/>
      <c r="H143" s="14" t="str">
        <f>IF($F143="","",$F143*IF($G143="",Instellingen!$B$4,$G143))</f>
        <v/>
      </c>
      <c r="I143" s="14" t="str">
        <f t="shared" si="18"/>
        <v/>
      </c>
      <c r="J143" s="14" t="str">
        <f>IF($A143="","",SUMIFS(Extra_kosten!$O$3:$O$402,Extra_kosten!$B$3:$B$402,$A143))</f>
        <v/>
      </c>
      <c r="K143" s="14" t="str">
        <f t="shared" si="19"/>
        <v/>
      </c>
      <c r="L143" s="14" t="str">
        <f>IF($A143="","",SUMIFS(Betalingen!$K$3:$K$802,Betalingen!$B$3:$B$802,$A143))</f>
        <v/>
      </c>
      <c r="M143" s="15" t="str">
        <f t="shared" si="16"/>
        <v/>
      </c>
      <c r="N143" s="16" t="str">
        <f t="shared" si="15"/>
        <v/>
      </c>
      <c r="O143" s="14" t="str">
        <f t="shared" si="17"/>
        <v/>
      </c>
      <c r="P143" s="17" t="str">
        <f>IF($A143="","",IFERROR(_xludf.AGGREGATE(14,6,Betalingen!$C$3:$C$802/(Betalingen!$B$3:$B$802=$A143),1),""))</f>
        <v/>
      </c>
      <c r="Q143" s="18" t="str">
        <f>IF($E143="","",IF($E143="SRD",1,IF($E143="USD",IFERROR(INDEX(Instellingen!$B$22:$B$221,MATCH($D143,Instellingen!$A$22:$A$221,1)),""),IF($E143="EUR",IFERROR(INDEX(Instellingen!$C$22:$C$221,MATCH($D143,Instellingen!$A$22:$A$221,1)),""),""))))</f>
        <v/>
      </c>
      <c r="R143" s="14" t="str">
        <f t="shared" si="14"/>
        <v/>
      </c>
      <c r="S143" s="14" t="str">
        <f>IF($K143="","",($H143+IF($A143="","",SUMIFS(Extra_kosten!$N$3:$N$402,Extra_kosten!$B$3:$B$402,$A143)))*$Q143)</f>
        <v/>
      </c>
      <c r="T143" s="14" t="str">
        <f>IF($A143="","",SUMIFS(Betalingen!$L$3:$L$802,Betalingen!$B$3:$B$802,$A143))</f>
        <v/>
      </c>
      <c r="U143" s="14" t="str">
        <f>IF($A143="","",SUMIFS(Betalingen!$P$3:$P$802,Betalingen!$B$3:$B$802,$A143))</f>
        <v/>
      </c>
      <c r="V143" s="18" t="str">
        <f>IF($E143="","",IF($E143="SRD",1,IF($E143="USD",IFERROR(INDEX(Instellingen!$B$22:$B$221,MATCH(Instellingen!$B$3,Instellingen!$A$22:$A$221,1)),""),IF($E143="EUR",IFERROR(INDEX(Instellingen!$C$22:$C$221,MATCH(Instellingen!$B$3,Instellingen!$A$22:$A$221,1)),""),""))))</f>
        <v/>
      </c>
      <c r="W143" s="14" t="str">
        <f t="shared" si="20"/>
        <v/>
      </c>
    </row>
    <row r="144" spans="1:23" x14ac:dyDescent="0.3">
      <c r="A144" s="6"/>
      <c r="B144" s="6"/>
      <c r="C144" s="6"/>
      <c r="D144" s="8"/>
      <c r="E144" s="6"/>
      <c r="F144" s="12"/>
      <c r="G144" s="13"/>
      <c r="H144" s="14" t="str">
        <f>IF($F144="","",$F144*IF($G144="",Instellingen!$B$4,$G144))</f>
        <v/>
      </c>
      <c r="I144" s="14" t="str">
        <f t="shared" si="18"/>
        <v/>
      </c>
      <c r="J144" s="14" t="str">
        <f>IF($A144="","",SUMIFS(Extra_kosten!$O$3:$O$402,Extra_kosten!$B$3:$B$402,$A144))</f>
        <v/>
      </c>
      <c r="K144" s="14" t="str">
        <f t="shared" si="19"/>
        <v/>
      </c>
      <c r="L144" s="14" t="str">
        <f>IF($A144="","",SUMIFS(Betalingen!$K$3:$K$802,Betalingen!$B$3:$B$802,$A144))</f>
        <v/>
      </c>
      <c r="M144" s="15" t="str">
        <f t="shared" si="16"/>
        <v/>
      </c>
      <c r="N144" s="16" t="str">
        <f t="shared" si="15"/>
        <v/>
      </c>
      <c r="O144" s="14" t="str">
        <f t="shared" si="17"/>
        <v/>
      </c>
      <c r="P144" s="17" t="str">
        <f>IF($A144="","",IFERROR(_xludf.AGGREGATE(14,6,Betalingen!$C$3:$C$802/(Betalingen!$B$3:$B$802=$A144),1),""))</f>
        <v/>
      </c>
      <c r="Q144" s="18" t="str">
        <f>IF($E144="","",IF($E144="SRD",1,IF($E144="USD",IFERROR(INDEX(Instellingen!$B$22:$B$221,MATCH($D144,Instellingen!$A$22:$A$221,1)),""),IF($E144="EUR",IFERROR(INDEX(Instellingen!$C$22:$C$221,MATCH($D144,Instellingen!$A$22:$A$221,1)),""),""))))</f>
        <v/>
      </c>
      <c r="R144" s="14" t="str">
        <f t="shared" si="14"/>
        <v/>
      </c>
      <c r="S144" s="14" t="str">
        <f>IF($K144="","",($H144+IF($A144="","",SUMIFS(Extra_kosten!$N$3:$N$402,Extra_kosten!$B$3:$B$402,$A144)))*$Q144)</f>
        <v/>
      </c>
      <c r="T144" s="14" t="str">
        <f>IF($A144="","",SUMIFS(Betalingen!$L$3:$L$802,Betalingen!$B$3:$B$802,$A144))</f>
        <v/>
      </c>
      <c r="U144" s="14" t="str">
        <f>IF($A144="","",SUMIFS(Betalingen!$P$3:$P$802,Betalingen!$B$3:$B$802,$A144))</f>
        <v/>
      </c>
      <c r="V144" s="18" t="str">
        <f>IF($E144="","",IF($E144="SRD",1,IF($E144="USD",IFERROR(INDEX(Instellingen!$B$22:$B$221,MATCH(Instellingen!$B$3,Instellingen!$A$22:$A$221,1)),""),IF($E144="EUR",IFERROR(INDEX(Instellingen!$C$22:$C$221,MATCH(Instellingen!$B$3,Instellingen!$A$22:$A$221,1)),""),""))))</f>
        <v/>
      </c>
      <c r="W144" s="14" t="str">
        <f t="shared" si="20"/>
        <v/>
      </c>
    </row>
    <row r="145" spans="1:23" x14ac:dyDescent="0.3">
      <c r="A145" s="6"/>
      <c r="B145" s="6"/>
      <c r="C145" s="6"/>
      <c r="D145" s="8"/>
      <c r="E145" s="6"/>
      <c r="F145" s="12"/>
      <c r="G145" s="13"/>
      <c r="H145" s="14" t="str">
        <f>IF($F145="","",$F145*IF($G145="",Instellingen!$B$4,$G145))</f>
        <v/>
      </c>
      <c r="I145" s="14" t="str">
        <f t="shared" si="18"/>
        <v/>
      </c>
      <c r="J145" s="14" t="str">
        <f>IF($A145="","",SUMIFS(Extra_kosten!$O$3:$O$402,Extra_kosten!$B$3:$B$402,$A145))</f>
        <v/>
      </c>
      <c r="K145" s="14" t="str">
        <f t="shared" si="19"/>
        <v/>
      </c>
      <c r="L145" s="14" t="str">
        <f>IF($A145="","",SUMIFS(Betalingen!$K$3:$K$802,Betalingen!$B$3:$B$802,$A145))</f>
        <v/>
      </c>
      <c r="M145" s="15" t="str">
        <f t="shared" si="16"/>
        <v/>
      </c>
      <c r="N145" s="16" t="str">
        <f t="shared" si="15"/>
        <v/>
      </c>
      <c r="O145" s="14" t="str">
        <f t="shared" si="17"/>
        <v/>
      </c>
      <c r="P145" s="17" t="str">
        <f>IF($A145="","",IFERROR(_xludf.AGGREGATE(14,6,Betalingen!$C$3:$C$802/(Betalingen!$B$3:$B$802=$A145),1),""))</f>
        <v/>
      </c>
      <c r="Q145" s="18" t="str">
        <f>IF($E145="","",IF($E145="SRD",1,IF($E145="USD",IFERROR(INDEX(Instellingen!$B$22:$B$221,MATCH($D145,Instellingen!$A$22:$A$221,1)),""),IF($E145="EUR",IFERROR(INDEX(Instellingen!$C$22:$C$221,MATCH($D145,Instellingen!$A$22:$A$221,1)),""),""))))</f>
        <v/>
      </c>
      <c r="R145" s="14" t="str">
        <f t="shared" si="14"/>
        <v/>
      </c>
      <c r="S145" s="14" t="str">
        <f>IF($K145="","",($H145+IF($A145="","",SUMIFS(Extra_kosten!$N$3:$N$402,Extra_kosten!$B$3:$B$402,$A145)))*$Q145)</f>
        <v/>
      </c>
      <c r="T145" s="14" t="str">
        <f>IF($A145="","",SUMIFS(Betalingen!$L$3:$L$802,Betalingen!$B$3:$B$802,$A145))</f>
        <v/>
      </c>
      <c r="U145" s="14" t="str">
        <f>IF($A145="","",SUMIFS(Betalingen!$P$3:$P$802,Betalingen!$B$3:$B$802,$A145))</f>
        <v/>
      </c>
      <c r="V145" s="18" t="str">
        <f>IF($E145="","",IF($E145="SRD",1,IF($E145="USD",IFERROR(INDEX(Instellingen!$B$22:$B$221,MATCH(Instellingen!$B$3,Instellingen!$A$22:$A$221,1)),""),IF($E145="EUR",IFERROR(INDEX(Instellingen!$C$22:$C$221,MATCH(Instellingen!$B$3,Instellingen!$A$22:$A$221,1)),""),""))))</f>
        <v/>
      </c>
      <c r="W145" s="14" t="str">
        <f t="shared" si="20"/>
        <v/>
      </c>
    </row>
    <row r="146" spans="1:23" x14ac:dyDescent="0.3">
      <c r="A146" s="6"/>
      <c r="B146" s="6"/>
      <c r="C146" s="6"/>
      <c r="D146" s="8"/>
      <c r="E146" s="6"/>
      <c r="F146" s="12"/>
      <c r="G146" s="13"/>
      <c r="H146" s="14" t="str">
        <f>IF($F146="","",$F146*IF($G146="",Instellingen!$B$4,$G146))</f>
        <v/>
      </c>
      <c r="I146" s="14" t="str">
        <f t="shared" si="18"/>
        <v/>
      </c>
      <c r="J146" s="14" t="str">
        <f>IF($A146="","",SUMIFS(Extra_kosten!$O$3:$O$402,Extra_kosten!$B$3:$B$402,$A146))</f>
        <v/>
      </c>
      <c r="K146" s="14" t="str">
        <f t="shared" si="19"/>
        <v/>
      </c>
      <c r="L146" s="14" t="str">
        <f>IF($A146="","",SUMIFS(Betalingen!$K$3:$K$802,Betalingen!$B$3:$B$802,$A146))</f>
        <v/>
      </c>
      <c r="M146" s="15" t="str">
        <f t="shared" si="16"/>
        <v/>
      </c>
      <c r="N146" s="16" t="str">
        <f t="shared" si="15"/>
        <v/>
      </c>
      <c r="O146" s="14" t="str">
        <f t="shared" si="17"/>
        <v/>
      </c>
      <c r="P146" s="17" t="str">
        <f>IF($A146="","",IFERROR(_xludf.AGGREGATE(14,6,Betalingen!$C$3:$C$802/(Betalingen!$B$3:$B$802=$A146),1),""))</f>
        <v/>
      </c>
      <c r="Q146" s="18" t="str">
        <f>IF($E146="","",IF($E146="SRD",1,IF($E146="USD",IFERROR(INDEX(Instellingen!$B$22:$B$221,MATCH($D146,Instellingen!$A$22:$A$221,1)),""),IF($E146="EUR",IFERROR(INDEX(Instellingen!$C$22:$C$221,MATCH($D146,Instellingen!$A$22:$A$221,1)),""),""))))</f>
        <v/>
      </c>
      <c r="R146" s="14" t="str">
        <f t="shared" si="14"/>
        <v/>
      </c>
      <c r="S146" s="14" t="str">
        <f>IF($K146="","",($H146+IF($A146="","",SUMIFS(Extra_kosten!$N$3:$N$402,Extra_kosten!$B$3:$B$402,$A146)))*$Q146)</f>
        <v/>
      </c>
      <c r="T146" s="14" t="str">
        <f>IF($A146="","",SUMIFS(Betalingen!$L$3:$L$802,Betalingen!$B$3:$B$802,$A146))</f>
        <v/>
      </c>
      <c r="U146" s="14" t="str">
        <f>IF($A146="","",SUMIFS(Betalingen!$P$3:$P$802,Betalingen!$B$3:$B$802,$A146))</f>
        <v/>
      </c>
      <c r="V146" s="18" t="str">
        <f>IF($E146="","",IF($E146="SRD",1,IF($E146="USD",IFERROR(INDEX(Instellingen!$B$22:$B$221,MATCH(Instellingen!$B$3,Instellingen!$A$22:$A$221,1)),""),IF($E146="EUR",IFERROR(INDEX(Instellingen!$C$22:$C$221,MATCH(Instellingen!$B$3,Instellingen!$A$22:$A$221,1)),""),""))))</f>
        <v/>
      </c>
      <c r="W146" s="14" t="str">
        <f t="shared" si="20"/>
        <v/>
      </c>
    </row>
    <row r="147" spans="1:23" x14ac:dyDescent="0.3">
      <c r="A147" s="6"/>
      <c r="B147" s="6"/>
      <c r="C147" s="6"/>
      <c r="D147" s="8"/>
      <c r="E147" s="6"/>
      <c r="F147" s="12"/>
      <c r="G147" s="13"/>
      <c r="H147" s="14" t="str">
        <f>IF($F147="","",$F147*IF($G147="",Instellingen!$B$4,$G147))</f>
        <v/>
      </c>
      <c r="I147" s="14" t="str">
        <f t="shared" si="18"/>
        <v/>
      </c>
      <c r="J147" s="14" t="str">
        <f>IF($A147="","",SUMIFS(Extra_kosten!$O$3:$O$402,Extra_kosten!$B$3:$B$402,$A147))</f>
        <v/>
      </c>
      <c r="K147" s="14" t="str">
        <f t="shared" si="19"/>
        <v/>
      </c>
      <c r="L147" s="14" t="str">
        <f>IF($A147="","",SUMIFS(Betalingen!$K$3:$K$802,Betalingen!$B$3:$B$802,$A147))</f>
        <v/>
      </c>
      <c r="M147" s="15" t="str">
        <f t="shared" si="16"/>
        <v/>
      </c>
      <c r="N147" s="16" t="str">
        <f t="shared" si="15"/>
        <v/>
      </c>
      <c r="O147" s="14" t="str">
        <f t="shared" si="17"/>
        <v/>
      </c>
      <c r="P147" s="17" t="str">
        <f>IF($A147="","",IFERROR(_xludf.AGGREGATE(14,6,Betalingen!$C$3:$C$802/(Betalingen!$B$3:$B$802=$A147),1),""))</f>
        <v/>
      </c>
      <c r="Q147" s="18" t="str">
        <f>IF($E147="","",IF($E147="SRD",1,IF($E147="USD",IFERROR(INDEX(Instellingen!$B$22:$B$221,MATCH($D147,Instellingen!$A$22:$A$221,1)),""),IF($E147="EUR",IFERROR(INDEX(Instellingen!$C$22:$C$221,MATCH($D147,Instellingen!$A$22:$A$221,1)),""),""))))</f>
        <v/>
      </c>
      <c r="R147" s="14" t="str">
        <f t="shared" si="14"/>
        <v/>
      </c>
      <c r="S147" s="14" t="str">
        <f>IF($K147="","",($H147+IF($A147="","",SUMIFS(Extra_kosten!$N$3:$N$402,Extra_kosten!$B$3:$B$402,$A147)))*$Q147)</f>
        <v/>
      </c>
      <c r="T147" s="14" t="str">
        <f>IF($A147="","",SUMIFS(Betalingen!$L$3:$L$802,Betalingen!$B$3:$B$802,$A147))</f>
        <v/>
      </c>
      <c r="U147" s="14" t="str">
        <f>IF($A147="","",SUMIFS(Betalingen!$P$3:$P$802,Betalingen!$B$3:$B$802,$A147))</f>
        <v/>
      </c>
      <c r="V147" s="18" t="str">
        <f>IF($E147="","",IF($E147="SRD",1,IF($E147="USD",IFERROR(INDEX(Instellingen!$B$22:$B$221,MATCH(Instellingen!$B$3,Instellingen!$A$22:$A$221,1)),""),IF($E147="EUR",IFERROR(INDEX(Instellingen!$C$22:$C$221,MATCH(Instellingen!$B$3,Instellingen!$A$22:$A$221,1)),""),""))))</f>
        <v/>
      </c>
      <c r="W147" s="14" t="str">
        <f t="shared" si="20"/>
        <v/>
      </c>
    </row>
    <row r="148" spans="1:23" x14ac:dyDescent="0.3">
      <c r="A148" s="6"/>
      <c r="B148" s="6"/>
      <c r="C148" s="6"/>
      <c r="D148" s="8"/>
      <c r="E148" s="6"/>
      <c r="F148" s="12"/>
      <c r="G148" s="13"/>
      <c r="H148" s="14" t="str">
        <f>IF($F148="","",$F148*IF($G148="",Instellingen!$B$4,$G148))</f>
        <v/>
      </c>
      <c r="I148" s="14" t="str">
        <f t="shared" si="18"/>
        <v/>
      </c>
      <c r="J148" s="14" t="str">
        <f>IF($A148="","",SUMIFS(Extra_kosten!$O$3:$O$402,Extra_kosten!$B$3:$B$402,$A148))</f>
        <v/>
      </c>
      <c r="K148" s="14" t="str">
        <f t="shared" si="19"/>
        <v/>
      </c>
      <c r="L148" s="14" t="str">
        <f>IF($A148="","",SUMIFS(Betalingen!$K$3:$K$802,Betalingen!$B$3:$B$802,$A148))</f>
        <v/>
      </c>
      <c r="M148" s="15" t="str">
        <f t="shared" si="16"/>
        <v/>
      </c>
      <c r="N148" s="16" t="str">
        <f t="shared" si="15"/>
        <v/>
      </c>
      <c r="O148" s="14" t="str">
        <f t="shared" si="17"/>
        <v/>
      </c>
      <c r="P148" s="17" t="str">
        <f>IF($A148="","",IFERROR(_xludf.AGGREGATE(14,6,Betalingen!$C$3:$C$802/(Betalingen!$B$3:$B$802=$A148),1),""))</f>
        <v/>
      </c>
      <c r="Q148" s="18" t="str">
        <f>IF($E148="","",IF($E148="SRD",1,IF($E148="USD",IFERROR(INDEX(Instellingen!$B$22:$B$221,MATCH($D148,Instellingen!$A$22:$A$221,1)),""),IF($E148="EUR",IFERROR(INDEX(Instellingen!$C$22:$C$221,MATCH($D148,Instellingen!$A$22:$A$221,1)),""),""))))</f>
        <v/>
      </c>
      <c r="R148" s="14" t="str">
        <f t="shared" si="14"/>
        <v/>
      </c>
      <c r="S148" s="14" t="str">
        <f>IF($K148="","",($H148+IF($A148="","",SUMIFS(Extra_kosten!$N$3:$N$402,Extra_kosten!$B$3:$B$402,$A148)))*$Q148)</f>
        <v/>
      </c>
      <c r="T148" s="14" t="str">
        <f>IF($A148="","",SUMIFS(Betalingen!$L$3:$L$802,Betalingen!$B$3:$B$802,$A148))</f>
        <v/>
      </c>
      <c r="U148" s="14" t="str">
        <f>IF($A148="","",SUMIFS(Betalingen!$P$3:$P$802,Betalingen!$B$3:$B$802,$A148))</f>
        <v/>
      </c>
      <c r="V148" s="18" t="str">
        <f>IF($E148="","",IF($E148="SRD",1,IF($E148="USD",IFERROR(INDEX(Instellingen!$B$22:$B$221,MATCH(Instellingen!$B$3,Instellingen!$A$22:$A$221,1)),""),IF($E148="EUR",IFERROR(INDEX(Instellingen!$C$22:$C$221,MATCH(Instellingen!$B$3,Instellingen!$A$22:$A$221,1)),""),""))))</f>
        <v/>
      </c>
      <c r="W148" s="14" t="str">
        <f t="shared" si="20"/>
        <v/>
      </c>
    </row>
    <row r="149" spans="1:23" x14ac:dyDescent="0.3">
      <c r="A149" s="6"/>
      <c r="B149" s="6"/>
      <c r="C149" s="6"/>
      <c r="D149" s="8"/>
      <c r="E149" s="6"/>
      <c r="F149" s="12"/>
      <c r="G149" s="13"/>
      <c r="H149" s="14" t="str">
        <f>IF($F149="","",$F149*IF($G149="",Instellingen!$B$4,$G149))</f>
        <v/>
      </c>
      <c r="I149" s="14" t="str">
        <f t="shared" si="18"/>
        <v/>
      </c>
      <c r="J149" s="14" t="str">
        <f>IF($A149="","",SUMIFS(Extra_kosten!$O$3:$O$402,Extra_kosten!$B$3:$B$402,$A149))</f>
        <v/>
      </c>
      <c r="K149" s="14" t="str">
        <f t="shared" si="19"/>
        <v/>
      </c>
      <c r="L149" s="14" t="str">
        <f>IF($A149="","",SUMIFS(Betalingen!$K$3:$K$802,Betalingen!$B$3:$B$802,$A149))</f>
        <v/>
      </c>
      <c r="M149" s="15" t="str">
        <f t="shared" si="16"/>
        <v/>
      </c>
      <c r="N149" s="16" t="str">
        <f t="shared" si="15"/>
        <v/>
      </c>
      <c r="O149" s="14" t="str">
        <f t="shared" si="17"/>
        <v/>
      </c>
      <c r="P149" s="17" t="str">
        <f>IF($A149="","",IFERROR(_xludf.AGGREGATE(14,6,Betalingen!$C$3:$C$802/(Betalingen!$B$3:$B$802=$A149),1),""))</f>
        <v/>
      </c>
      <c r="Q149" s="18" t="str">
        <f>IF($E149="","",IF($E149="SRD",1,IF($E149="USD",IFERROR(INDEX(Instellingen!$B$22:$B$221,MATCH($D149,Instellingen!$A$22:$A$221,1)),""),IF($E149="EUR",IFERROR(INDEX(Instellingen!$C$22:$C$221,MATCH($D149,Instellingen!$A$22:$A$221,1)),""),""))))</f>
        <v/>
      </c>
      <c r="R149" s="14" t="str">
        <f t="shared" si="14"/>
        <v/>
      </c>
      <c r="S149" s="14" t="str">
        <f>IF($K149="","",($H149+IF($A149="","",SUMIFS(Extra_kosten!$N$3:$N$402,Extra_kosten!$B$3:$B$402,$A149)))*$Q149)</f>
        <v/>
      </c>
      <c r="T149" s="14" t="str">
        <f>IF($A149="","",SUMIFS(Betalingen!$L$3:$L$802,Betalingen!$B$3:$B$802,$A149))</f>
        <v/>
      </c>
      <c r="U149" s="14" t="str">
        <f>IF($A149="","",SUMIFS(Betalingen!$P$3:$P$802,Betalingen!$B$3:$B$802,$A149))</f>
        <v/>
      </c>
      <c r="V149" s="18" t="str">
        <f>IF($E149="","",IF($E149="SRD",1,IF($E149="USD",IFERROR(INDEX(Instellingen!$B$22:$B$221,MATCH(Instellingen!$B$3,Instellingen!$A$22:$A$221,1)),""),IF($E149="EUR",IFERROR(INDEX(Instellingen!$C$22:$C$221,MATCH(Instellingen!$B$3,Instellingen!$A$22:$A$221,1)),""),""))))</f>
        <v/>
      </c>
      <c r="W149" s="14" t="str">
        <f t="shared" si="20"/>
        <v/>
      </c>
    </row>
    <row r="150" spans="1:23" x14ac:dyDescent="0.3">
      <c r="A150" s="6"/>
      <c r="B150" s="6"/>
      <c r="C150" s="6"/>
      <c r="D150" s="8"/>
      <c r="E150" s="6"/>
      <c r="F150" s="12"/>
      <c r="G150" s="13"/>
      <c r="H150" s="14" t="str">
        <f>IF($F150="","",$F150*IF($G150="",Instellingen!$B$4,$G150))</f>
        <v/>
      </c>
      <c r="I150" s="14" t="str">
        <f t="shared" si="18"/>
        <v/>
      </c>
      <c r="J150" s="14" t="str">
        <f>IF($A150="","",SUMIFS(Extra_kosten!$O$3:$O$402,Extra_kosten!$B$3:$B$402,$A150))</f>
        <v/>
      </c>
      <c r="K150" s="14" t="str">
        <f t="shared" si="19"/>
        <v/>
      </c>
      <c r="L150" s="14" t="str">
        <f>IF($A150="","",SUMIFS(Betalingen!$K$3:$K$802,Betalingen!$B$3:$B$802,$A150))</f>
        <v/>
      </c>
      <c r="M150" s="15" t="str">
        <f t="shared" si="16"/>
        <v/>
      </c>
      <c r="N150" s="16" t="str">
        <f t="shared" si="15"/>
        <v/>
      </c>
      <c r="O150" s="14" t="str">
        <f t="shared" si="17"/>
        <v/>
      </c>
      <c r="P150" s="17" t="str">
        <f>IF($A150="","",IFERROR(_xludf.AGGREGATE(14,6,Betalingen!$C$3:$C$802/(Betalingen!$B$3:$B$802=$A150),1),""))</f>
        <v/>
      </c>
      <c r="Q150" s="18" t="str">
        <f>IF($E150="","",IF($E150="SRD",1,IF($E150="USD",IFERROR(INDEX(Instellingen!$B$22:$B$221,MATCH($D150,Instellingen!$A$22:$A$221,1)),""),IF($E150="EUR",IFERROR(INDEX(Instellingen!$C$22:$C$221,MATCH($D150,Instellingen!$A$22:$A$221,1)),""),""))))</f>
        <v/>
      </c>
      <c r="R150" s="14" t="str">
        <f t="shared" si="14"/>
        <v/>
      </c>
      <c r="S150" s="14" t="str">
        <f>IF($K150="","",($H150+IF($A150="","",SUMIFS(Extra_kosten!$N$3:$N$402,Extra_kosten!$B$3:$B$402,$A150)))*$Q150)</f>
        <v/>
      </c>
      <c r="T150" s="14" t="str">
        <f>IF($A150="","",SUMIFS(Betalingen!$L$3:$L$802,Betalingen!$B$3:$B$802,$A150))</f>
        <v/>
      </c>
      <c r="U150" s="14" t="str">
        <f>IF($A150="","",SUMIFS(Betalingen!$P$3:$P$802,Betalingen!$B$3:$B$802,$A150))</f>
        <v/>
      </c>
      <c r="V150" s="18" t="str">
        <f>IF($E150="","",IF($E150="SRD",1,IF($E150="USD",IFERROR(INDEX(Instellingen!$B$22:$B$221,MATCH(Instellingen!$B$3,Instellingen!$A$22:$A$221,1)),""),IF($E150="EUR",IFERROR(INDEX(Instellingen!$C$22:$C$221,MATCH(Instellingen!$B$3,Instellingen!$A$22:$A$221,1)),""),""))))</f>
        <v/>
      </c>
      <c r="W150" s="14" t="str">
        <f t="shared" si="20"/>
        <v/>
      </c>
    </row>
    <row r="151" spans="1:23" x14ac:dyDescent="0.3">
      <c r="A151" s="6"/>
      <c r="B151" s="6"/>
      <c r="C151" s="6"/>
      <c r="D151" s="8"/>
      <c r="E151" s="6"/>
      <c r="F151" s="12"/>
      <c r="G151" s="13"/>
      <c r="H151" s="14" t="str">
        <f>IF($F151="","",$F151*IF($G151="",Instellingen!$B$4,$G151))</f>
        <v/>
      </c>
      <c r="I151" s="14" t="str">
        <f t="shared" si="18"/>
        <v/>
      </c>
      <c r="J151" s="14" t="str">
        <f>IF($A151="","",SUMIFS(Extra_kosten!$O$3:$O$402,Extra_kosten!$B$3:$B$402,$A151))</f>
        <v/>
      </c>
      <c r="K151" s="14" t="str">
        <f t="shared" si="19"/>
        <v/>
      </c>
      <c r="L151" s="14" t="str">
        <f>IF($A151="","",SUMIFS(Betalingen!$K$3:$K$802,Betalingen!$B$3:$B$802,$A151))</f>
        <v/>
      </c>
      <c r="M151" s="15" t="str">
        <f t="shared" si="16"/>
        <v/>
      </c>
      <c r="N151" s="16" t="str">
        <f t="shared" si="15"/>
        <v/>
      </c>
      <c r="O151" s="14" t="str">
        <f t="shared" si="17"/>
        <v/>
      </c>
      <c r="P151" s="17" t="str">
        <f>IF($A151="","",IFERROR(_xludf.AGGREGATE(14,6,Betalingen!$C$3:$C$802/(Betalingen!$B$3:$B$802=$A151),1),""))</f>
        <v/>
      </c>
      <c r="Q151" s="18" t="str">
        <f>IF($E151="","",IF($E151="SRD",1,IF($E151="USD",IFERROR(INDEX(Instellingen!$B$22:$B$221,MATCH($D151,Instellingen!$A$22:$A$221,1)),""),IF($E151="EUR",IFERROR(INDEX(Instellingen!$C$22:$C$221,MATCH($D151,Instellingen!$A$22:$A$221,1)),""),""))))</f>
        <v/>
      </c>
      <c r="R151" s="14" t="str">
        <f t="shared" ref="R151:R214" si="21">IF($K151="","",$K151*$Q151)</f>
        <v/>
      </c>
      <c r="S151" s="14" t="str">
        <f>IF($K151="","",($H151+IF($A151="","",SUMIFS(Extra_kosten!$N$3:$N$402,Extra_kosten!$B$3:$B$402,$A151)))*$Q151)</f>
        <v/>
      </c>
      <c r="T151" s="14" t="str">
        <f>IF($A151="","",SUMIFS(Betalingen!$L$3:$L$802,Betalingen!$B$3:$B$802,$A151))</f>
        <v/>
      </c>
      <c r="U151" s="14" t="str">
        <f>IF($A151="","",SUMIFS(Betalingen!$P$3:$P$802,Betalingen!$B$3:$B$802,$A151))</f>
        <v/>
      </c>
      <c r="V151" s="18" t="str">
        <f>IF($E151="","",IF($E151="SRD",1,IF($E151="USD",IFERROR(INDEX(Instellingen!$B$22:$B$221,MATCH(Instellingen!$B$3,Instellingen!$A$22:$A$221,1)),""),IF($E151="EUR",IFERROR(INDEX(Instellingen!$C$22:$C$221,MATCH(Instellingen!$B$3,Instellingen!$A$22:$A$221,1)),""),""))))</f>
        <v/>
      </c>
      <c r="W151" s="14" t="str">
        <f t="shared" si="20"/>
        <v/>
      </c>
    </row>
    <row r="152" spans="1:23" x14ac:dyDescent="0.3">
      <c r="A152" s="6"/>
      <c r="B152" s="6"/>
      <c r="C152" s="6"/>
      <c r="D152" s="8"/>
      <c r="E152" s="6"/>
      <c r="F152" s="12"/>
      <c r="G152" s="13"/>
      <c r="H152" s="14" t="str">
        <f>IF($F152="","",$F152*IF($G152="",Instellingen!$B$4,$G152))</f>
        <v/>
      </c>
      <c r="I152" s="14" t="str">
        <f t="shared" si="18"/>
        <v/>
      </c>
      <c r="J152" s="14" t="str">
        <f>IF($A152="","",SUMIFS(Extra_kosten!$O$3:$O$402,Extra_kosten!$B$3:$B$402,$A152))</f>
        <v/>
      </c>
      <c r="K152" s="14" t="str">
        <f t="shared" si="19"/>
        <v/>
      </c>
      <c r="L152" s="14" t="str">
        <f>IF($A152="","",SUMIFS(Betalingen!$K$3:$K$802,Betalingen!$B$3:$B$802,$A152))</f>
        <v/>
      </c>
      <c r="M152" s="15" t="str">
        <f t="shared" si="16"/>
        <v/>
      </c>
      <c r="N152" s="16" t="str">
        <f t="shared" si="15"/>
        <v/>
      </c>
      <c r="O152" s="14" t="str">
        <f t="shared" si="17"/>
        <v/>
      </c>
      <c r="P152" s="17" t="str">
        <f>IF($A152="","",IFERROR(_xludf.AGGREGATE(14,6,Betalingen!$C$3:$C$802/(Betalingen!$B$3:$B$802=$A152),1),""))</f>
        <v/>
      </c>
      <c r="Q152" s="18" t="str">
        <f>IF($E152="","",IF($E152="SRD",1,IF($E152="USD",IFERROR(INDEX(Instellingen!$B$22:$B$221,MATCH($D152,Instellingen!$A$22:$A$221,1)),""),IF($E152="EUR",IFERROR(INDEX(Instellingen!$C$22:$C$221,MATCH($D152,Instellingen!$A$22:$A$221,1)),""),""))))</f>
        <v/>
      </c>
      <c r="R152" s="14" t="str">
        <f t="shared" si="21"/>
        <v/>
      </c>
      <c r="S152" s="14" t="str">
        <f>IF($K152="","",($H152+IF($A152="","",SUMIFS(Extra_kosten!$N$3:$N$402,Extra_kosten!$B$3:$B$402,$A152)))*$Q152)</f>
        <v/>
      </c>
      <c r="T152" s="14" t="str">
        <f>IF($A152="","",SUMIFS(Betalingen!$L$3:$L$802,Betalingen!$B$3:$B$802,$A152))</f>
        <v/>
      </c>
      <c r="U152" s="14" t="str">
        <f>IF($A152="","",SUMIFS(Betalingen!$P$3:$P$802,Betalingen!$B$3:$B$802,$A152))</f>
        <v/>
      </c>
      <c r="V152" s="18" t="str">
        <f>IF($E152="","",IF($E152="SRD",1,IF($E152="USD",IFERROR(INDEX(Instellingen!$B$22:$B$221,MATCH(Instellingen!$B$3,Instellingen!$A$22:$A$221,1)),""),IF($E152="EUR",IFERROR(INDEX(Instellingen!$C$22:$C$221,MATCH(Instellingen!$B$3,Instellingen!$A$22:$A$221,1)),""),""))))</f>
        <v/>
      </c>
      <c r="W152" s="14" t="str">
        <f t="shared" si="20"/>
        <v/>
      </c>
    </row>
    <row r="153" spans="1:23" x14ac:dyDescent="0.3">
      <c r="A153" s="6"/>
      <c r="B153" s="6"/>
      <c r="C153" s="6"/>
      <c r="D153" s="8"/>
      <c r="E153" s="6"/>
      <c r="F153" s="12"/>
      <c r="G153" s="13"/>
      <c r="H153" s="14" t="str">
        <f>IF($F153="","",$F153*IF($G153="",Instellingen!$B$4,$G153))</f>
        <v/>
      </c>
      <c r="I153" s="14" t="str">
        <f t="shared" si="18"/>
        <v/>
      </c>
      <c r="J153" s="14" t="str">
        <f>IF($A153="","",SUMIFS(Extra_kosten!$O$3:$O$402,Extra_kosten!$B$3:$B$402,$A153))</f>
        <v/>
      </c>
      <c r="K153" s="14" t="str">
        <f t="shared" si="19"/>
        <v/>
      </c>
      <c r="L153" s="14" t="str">
        <f>IF($A153="","",SUMIFS(Betalingen!$K$3:$K$802,Betalingen!$B$3:$B$802,$A153))</f>
        <v/>
      </c>
      <c r="M153" s="15" t="str">
        <f t="shared" si="16"/>
        <v/>
      </c>
      <c r="N153" s="16" t="str">
        <f t="shared" si="15"/>
        <v/>
      </c>
      <c r="O153" s="14" t="str">
        <f t="shared" si="17"/>
        <v/>
      </c>
      <c r="P153" s="17" t="str">
        <f>IF($A153="","",IFERROR(_xludf.AGGREGATE(14,6,Betalingen!$C$3:$C$802/(Betalingen!$B$3:$B$802=$A153),1),""))</f>
        <v/>
      </c>
      <c r="Q153" s="18" t="str">
        <f>IF($E153="","",IF($E153="SRD",1,IF($E153="USD",IFERROR(INDEX(Instellingen!$B$22:$B$221,MATCH($D153,Instellingen!$A$22:$A$221,1)),""),IF($E153="EUR",IFERROR(INDEX(Instellingen!$C$22:$C$221,MATCH($D153,Instellingen!$A$22:$A$221,1)),""),""))))</f>
        <v/>
      </c>
      <c r="R153" s="14" t="str">
        <f t="shared" si="21"/>
        <v/>
      </c>
      <c r="S153" s="14" t="str">
        <f>IF($K153="","",($H153+IF($A153="","",SUMIFS(Extra_kosten!$N$3:$N$402,Extra_kosten!$B$3:$B$402,$A153)))*$Q153)</f>
        <v/>
      </c>
      <c r="T153" s="14" t="str">
        <f>IF($A153="","",SUMIFS(Betalingen!$L$3:$L$802,Betalingen!$B$3:$B$802,$A153))</f>
        <v/>
      </c>
      <c r="U153" s="14" t="str">
        <f>IF($A153="","",SUMIFS(Betalingen!$P$3:$P$802,Betalingen!$B$3:$B$802,$A153))</f>
        <v/>
      </c>
      <c r="V153" s="18" t="str">
        <f>IF($E153="","",IF($E153="SRD",1,IF($E153="USD",IFERROR(INDEX(Instellingen!$B$22:$B$221,MATCH(Instellingen!$B$3,Instellingen!$A$22:$A$221,1)),""),IF($E153="EUR",IFERROR(INDEX(Instellingen!$C$22:$C$221,MATCH(Instellingen!$B$3,Instellingen!$A$22:$A$221,1)),""),""))))</f>
        <v/>
      </c>
      <c r="W153" s="14" t="str">
        <f t="shared" si="20"/>
        <v/>
      </c>
    </row>
    <row r="154" spans="1:23" x14ac:dyDescent="0.3">
      <c r="A154" s="6"/>
      <c r="B154" s="6"/>
      <c r="C154" s="6"/>
      <c r="D154" s="8"/>
      <c r="E154" s="6"/>
      <c r="F154" s="12"/>
      <c r="G154" s="13"/>
      <c r="H154" s="14" t="str">
        <f>IF($F154="","",$F154*IF($G154="",Instellingen!$B$4,$G154))</f>
        <v/>
      </c>
      <c r="I154" s="14" t="str">
        <f t="shared" si="18"/>
        <v/>
      </c>
      <c r="J154" s="14" t="str">
        <f>IF($A154="","",SUMIFS(Extra_kosten!$O$3:$O$402,Extra_kosten!$B$3:$B$402,$A154))</f>
        <v/>
      </c>
      <c r="K154" s="14" t="str">
        <f t="shared" si="19"/>
        <v/>
      </c>
      <c r="L154" s="14" t="str">
        <f>IF($A154="","",SUMIFS(Betalingen!$K$3:$K$802,Betalingen!$B$3:$B$802,$A154))</f>
        <v/>
      </c>
      <c r="M154" s="15" t="str">
        <f t="shared" si="16"/>
        <v/>
      </c>
      <c r="N154" s="16" t="str">
        <f t="shared" si="15"/>
        <v/>
      </c>
      <c r="O154" s="14" t="str">
        <f t="shared" si="17"/>
        <v/>
      </c>
      <c r="P154" s="17" t="str">
        <f>IF($A154="","",IFERROR(_xludf.AGGREGATE(14,6,Betalingen!$C$3:$C$802/(Betalingen!$B$3:$B$802=$A154),1),""))</f>
        <v/>
      </c>
      <c r="Q154" s="18" t="str">
        <f>IF($E154="","",IF($E154="SRD",1,IF($E154="USD",IFERROR(INDEX(Instellingen!$B$22:$B$221,MATCH($D154,Instellingen!$A$22:$A$221,1)),""),IF($E154="EUR",IFERROR(INDEX(Instellingen!$C$22:$C$221,MATCH($D154,Instellingen!$A$22:$A$221,1)),""),""))))</f>
        <v/>
      </c>
      <c r="R154" s="14" t="str">
        <f t="shared" si="21"/>
        <v/>
      </c>
      <c r="S154" s="14" t="str">
        <f>IF($K154="","",($H154+IF($A154="","",SUMIFS(Extra_kosten!$N$3:$N$402,Extra_kosten!$B$3:$B$402,$A154)))*$Q154)</f>
        <v/>
      </c>
      <c r="T154" s="14" t="str">
        <f>IF($A154="","",SUMIFS(Betalingen!$L$3:$L$802,Betalingen!$B$3:$B$802,$A154))</f>
        <v/>
      </c>
      <c r="U154" s="14" t="str">
        <f>IF($A154="","",SUMIFS(Betalingen!$P$3:$P$802,Betalingen!$B$3:$B$802,$A154))</f>
        <v/>
      </c>
      <c r="V154" s="18" t="str">
        <f>IF($E154="","",IF($E154="SRD",1,IF($E154="USD",IFERROR(INDEX(Instellingen!$B$22:$B$221,MATCH(Instellingen!$B$3,Instellingen!$A$22:$A$221,1)),""),IF($E154="EUR",IFERROR(INDEX(Instellingen!$C$22:$C$221,MATCH(Instellingen!$B$3,Instellingen!$A$22:$A$221,1)),""),""))))</f>
        <v/>
      </c>
      <c r="W154" s="14" t="str">
        <f t="shared" si="20"/>
        <v/>
      </c>
    </row>
    <row r="155" spans="1:23" x14ac:dyDescent="0.3">
      <c r="A155" s="6"/>
      <c r="B155" s="6"/>
      <c r="C155" s="6"/>
      <c r="D155" s="8"/>
      <c r="E155" s="6"/>
      <c r="F155" s="12"/>
      <c r="G155" s="13"/>
      <c r="H155" s="14" t="str">
        <f>IF($F155="","",$F155*IF($G155="",Instellingen!$B$4,$G155))</f>
        <v/>
      </c>
      <c r="I155" s="14" t="str">
        <f t="shared" si="18"/>
        <v/>
      </c>
      <c r="J155" s="14" t="str">
        <f>IF($A155="","",SUMIFS(Extra_kosten!$O$3:$O$402,Extra_kosten!$B$3:$B$402,$A155))</f>
        <v/>
      </c>
      <c r="K155" s="14" t="str">
        <f t="shared" si="19"/>
        <v/>
      </c>
      <c r="L155" s="14" t="str">
        <f>IF($A155="","",SUMIFS(Betalingen!$K$3:$K$802,Betalingen!$B$3:$B$802,$A155))</f>
        <v/>
      </c>
      <c r="M155" s="15" t="str">
        <f t="shared" si="16"/>
        <v/>
      </c>
      <c r="N155" s="16" t="str">
        <f t="shared" si="15"/>
        <v/>
      </c>
      <c r="O155" s="14" t="str">
        <f t="shared" si="17"/>
        <v/>
      </c>
      <c r="P155" s="17" t="str">
        <f>IF($A155="","",IFERROR(_xludf.AGGREGATE(14,6,Betalingen!$C$3:$C$802/(Betalingen!$B$3:$B$802=$A155),1),""))</f>
        <v/>
      </c>
      <c r="Q155" s="18" t="str">
        <f>IF($E155="","",IF($E155="SRD",1,IF($E155="USD",IFERROR(INDEX(Instellingen!$B$22:$B$221,MATCH($D155,Instellingen!$A$22:$A$221,1)),""),IF($E155="EUR",IFERROR(INDEX(Instellingen!$C$22:$C$221,MATCH($D155,Instellingen!$A$22:$A$221,1)),""),""))))</f>
        <v/>
      </c>
      <c r="R155" s="14" t="str">
        <f t="shared" si="21"/>
        <v/>
      </c>
      <c r="S155" s="14" t="str">
        <f>IF($K155="","",($H155+IF($A155="","",SUMIFS(Extra_kosten!$N$3:$N$402,Extra_kosten!$B$3:$B$402,$A155)))*$Q155)</f>
        <v/>
      </c>
      <c r="T155" s="14" t="str">
        <f>IF($A155="","",SUMIFS(Betalingen!$L$3:$L$802,Betalingen!$B$3:$B$802,$A155))</f>
        <v/>
      </c>
      <c r="U155" s="14" t="str">
        <f>IF($A155="","",SUMIFS(Betalingen!$P$3:$P$802,Betalingen!$B$3:$B$802,$A155))</f>
        <v/>
      </c>
      <c r="V155" s="18" t="str">
        <f>IF($E155="","",IF($E155="SRD",1,IF($E155="USD",IFERROR(INDEX(Instellingen!$B$22:$B$221,MATCH(Instellingen!$B$3,Instellingen!$A$22:$A$221,1)),""),IF($E155="EUR",IFERROR(INDEX(Instellingen!$C$22:$C$221,MATCH(Instellingen!$B$3,Instellingen!$A$22:$A$221,1)),""),""))))</f>
        <v/>
      </c>
      <c r="W155" s="14" t="str">
        <f t="shared" si="20"/>
        <v/>
      </c>
    </row>
    <row r="156" spans="1:23" x14ac:dyDescent="0.3">
      <c r="A156" s="6"/>
      <c r="B156" s="6"/>
      <c r="C156" s="6"/>
      <c r="D156" s="8"/>
      <c r="E156" s="6"/>
      <c r="F156" s="12"/>
      <c r="G156" s="13"/>
      <c r="H156" s="14" t="str">
        <f>IF($F156="","",$F156*IF($G156="",Instellingen!$B$4,$G156))</f>
        <v/>
      </c>
      <c r="I156" s="14" t="str">
        <f t="shared" si="18"/>
        <v/>
      </c>
      <c r="J156" s="14" t="str">
        <f>IF($A156="","",SUMIFS(Extra_kosten!$O$3:$O$402,Extra_kosten!$B$3:$B$402,$A156))</f>
        <v/>
      </c>
      <c r="K156" s="14" t="str">
        <f t="shared" si="19"/>
        <v/>
      </c>
      <c r="L156" s="14" t="str">
        <f>IF($A156="","",SUMIFS(Betalingen!$K$3:$K$802,Betalingen!$B$3:$B$802,$A156))</f>
        <v/>
      </c>
      <c r="M156" s="15" t="str">
        <f t="shared" si="16"/>
        <v/>
      </c>
      <c r="N156" s="16" t="str">
        <f t="shared" si="15"/>
        <v/>
      </c>
      <c r="O156" s="14" t="str">
        <f t="shared" si="17"/>
        <v/>
      </c>
      <c r="P156" s="17" t="str">
        <f>IF($A156="","",IFERROR(_xludf.AGGREGATE(14,6,Betalingen!$C$3:$C$802/(Betalingen!$B$3:$B$802=$A156),1),""))</f>
        <v/>
      </c>
      <c r="Q156" s="18" t="str">
        <f>IF($E156="","",IF($E156="SRD",1,IF($E156="USD",IFERROR(INDEX(Instellingen!$B$22:$B$221,MATCH($D156,Instellingen!$A$22:$A$221,1)),""),IF($E156="EUR",IFERROR(INDEX(Instellingen!$C$22:$C$221,MATCH($D156,Instellingen!$A$22:$A$221,1)),""),""))))</f>
        <v/>
      </c>
      <c r="R156" s="14" t="str">
        <f t="shared" si="21"/>
        <v/>
      </c>
      <c r="S156" s="14" t="str">
        <f>IF($K156="","",($H156+IF($A156="","",SUMIFS(Extra_kosten!$N$3:$N$402,Extra_kosten!$B$3:$B$402,$A156)))*$Q156)</f>
        <v/>
      </c>
      <c r="T156" s="14" t="str">
        <f>IF($A156="","",SUMIFS(Betalingen!$L$3:$L$802,Betalingen!$B$3:$B$802,$A156))</f>
        <v/>
      </c>
      <c r="U156" s="14" t="str">
        <f>IF($A156="","",SUMIFS(Betalingen!$P$3:$P$802,Betalingen!$B$3:$B$802,$A156))</f>
        <v/>
      </c>
      <c r="V156" s="18" t="str">
        <f>IF($E156="","",IF($E156="SRD",1,IF($E156="USD",IFERROR(INDEX(Instellingen!$B$22:$B$221,MATCH(Instellingen!$B$3,Instellingen!$A$22:$A$221,1)),""),IF($E156="EUR",IFERROR(INDEX(Instellingen!$C$22:$C$221,MATCH(Instellingen!$B$3,Instellingen!$A$22:$A$221,1)),""),""))))</f>
        <v/>
      </c>
      <c r="W156" s="14" t="str">
        <f t="shared" si="20"/>
        <v/>
      </c>
    </row>
    <row r="157" spans="1:23" x14ac:dyDescent="0.3">
      <c r="A157" s="6"/>
      <c r="B157" s="6"/>
      <c r="C157" s="6"/>
      <c r="D157" s="8"/>
      <c r="E157" s="6"/>
      <c r="F157" s="12"/>
      <c r="G157" s="13"/>
      <c r="H157" s="14" t="str">
        <f>IF($F157="","",$F157*IF($G157="",Instellingen!$B$4,$G157))</f>
        <v/>
      </c>
      <c r="I157" s="14" t="str">
        <f t="shared" si="18"/>
        <v/>
      </c>
      <c r="J157" s="14" t="str">
        <f>IF($A157="","",SUMIFS(Extra_kosten!$O$3:$O$402,Extra_kosten!$B$3:$B$402,$A157))</f>
        <v/>
      </c>
      <c r="K157" s="14" t="str">
        <f t="shared" si="19"/>
        <v/>
      </c>
      <c r="L157" s="14" t="str">
        <f>IF($A157="","",SUMIFS(Betalingen!$K$3:$K$802,Betalingen!$B$3:$B$802,$A157))</f>
        <v/>
      </c>
      <c r="M157" s="15" t="str">
        <f t="shared" si="16"/>
        <v/>
      </c>
      <c r="N157" s="16" t="str">
        <f t="shared" ref="N157:N220" si="22">IF($A157="","",IF($M157&gt;=1,"Voldaan","Open"))</f>
        <v/>
      </c>
      <c r="O157" s="14" t="str">
        <f t="shared" si="17"/>
        <v/>
      </c>
      <c r="P157" s="17" t="str">
        <f>IF($A157="","",IFERROR(_xludf.AGGREGATE(14,6,Betalingen!$C$3:$C$802/(Betalingen!$B$3:$B$802=$A157),1),""))</f>
        <v/>
      </c>
      <c r="Q157" s="18" t="str">
        <f>IF($E157="","",IF($E157="SRD",1,IF($E157="USD",IFERROR(INDEX(Instellingen!$B$22:$B$221,MATCH($D157,Instellingen!$A$22:$A$221,1)),""),IF($E157="EUR",IFERROR(INDEX(Instellingen!$C$22:$C$221,MATCH($D157,Instellingen!$A$22:$A$221,1)),""),""))))</f>
        <v/>
      </c>
      <c r="R157" s="14" t="str">
        <f t="shared" si="21"/>
        <v/>
      </c>
      <c r="S157" s="14" t="str">
        <f>IF($K157="","",($H157+IF($A157="","",SUMIFS(Extra_kosten!$N$3:$N$402,Extra_kosten!$B$3:$B$402,$A157)))*$Q157)</f>
        <v/>
      </c>
      <c r="T157" s="14" t="str">
        <f>IF($A157="","",SUMIFS(Betalingen!$L$3:$L$802,Betalingen!$B$3:$B$802,$A157))</f>
        <v/>
      </c>
      <c r="U157" s="14" t="str">
        <f>IF($A157="","",SUMIFS(Betalingen!$P$3:$P$802,Betalingen!$B$3:$B$802,$A157))</f>
        <v/>
      </c>
      <c r="V157" s="18" t="str">
        <f>IF($E157="","",IF($E157="SRD",1,IF($E157="USD",IFERROR(INDEX(Instellingen!$B$22:$B$221,MATCH(Instellingen!$B$3,Instellingen!$A$22:$A$221,1)),""),IF($E157="EUR",IFERROR(INDEX(Instellingen!$C$22:$C$221,MATCH(Instellingen!$B$3,Instellingen!$A$22:$A$221,1)),""),""))))</f>
        <v/>
      </c>
      <c r="W157" s="14" t="str">
        <f t="shared" si="20"/>
        <v/>
      </c>
    </row>
    <row r="158" spans="1:23" x14ac:dyDescent="0.3">
      <c r="A158" s="6"/>
      <c r="B158" s="6"/>
      <c r="C158" s="6"/>
      <c r="D158" s="8"/>
      <c r="E158" s="6"/>
      <c r="F158" s="12"/>
      <c r="G158" s="13"/>
      <c r="H158" s="14" t="str">
        <f>IF($F158="","",$F158*IF($G158="",Instellingen!$B$4,$G158))</f>
        <v/>
      </c>
      <c r="I158" s="14" t="str">
        <f t="shared" si="18"/>
        <v/>
      </c>
      <c r="J158" s="14" t="str">
        <f>IF($A158="","",SUMIFS(Extra_kosten!$O$3:$O$402,Extra_kosten!$B$3:$B$402,$A158))</f>
        <v/>
      </c>
      <c r="K158" s="14" t="str">
        <f t="shared" si="19"/>
        <v/>
      </c>
      <c r="L158" s="14" t="str">
        <f>IF($A158="","",SUMIFS(Betalingen!$K$3:$K$802,Betalingen!$B$3:$B$802,$A158))</f>
        <v/>
      </c>
      <c r="M158" s="15" t="str">
        <f t="shared" si="16"/>
        <v/>
      </c>
      <c r="N158" s="16" t="str">
        <f t="shared" si="22"/>
        <v/>
      </c>
      <c r="O158" s="14" t="str">
        <f t="shared" si="17"/>
        <v/>
      </c>
      <c r="P158" s="17" t="str">
        <f>IF($A158="","",IFERROR(_xludf.AGGREGATE(14,6,Betalingen!$C$3:$C$802/(Betalingen!$B$3:$B$802=$A158),1),""))</f>
        <v/>
      </c>
      <c r="Q158" s="18" t="str">
        <f>IF($E158="","",IF($E158="SRD",1,IF($E158="USD",IFERROR(INDEX(Instellingen!$B$22:$B$221,MATCH($D158,Instellingen!$A$22:$A$221,1)),""),IF($E158="EUR",IFERROR(INDEX(Instellingen!$C$22:$C$221,MATCH($D158,Instellingen!$A$22:$A$221,1)),""),""))))</f>
        <v/>
      </c>
      <c r="R158" s="14" t="str">
        <f t="shared" si="21"/>
        <v/>
      </c>
      <c r="S158" s="14" t="str">
        <f>IF($K158="","",($H158+IF($A158="","",SUMIFS(Extra_kosten!$N$3:$N$402,Extra_kosten!$B$3:$B$402,$A158)))*$Q158)</f>
        <v/>
      </c>
      <c r="T158" s="14" t="str">
        <f>IF($A158="","",SUMIFS(Betalingen!$L$3:$L$802,Betalingen!$B$3:$B$802,$A158))</f>
        <v/>
      </c>
      <c r="U158" s="14" t="str">
        <f>IF($A158="","",SUMIFS(Betalingen!$P$3:$P$802,Betalingen!$B$3:$B$802,$A158))</f>
        <v/>
      </c>
      <c r="V158" s="18" t="str">
        <f>IF($E158="","",IF($E158="SRD",1,IF($E158="USD",IFERROR(INDEX(Instellingen!$B$22:$B$221,MATCH(Instellingen!$B$3,Instellingen!$A$22:$A$221,1)),""),IF($E158="EUR",IFERROR(INDEX(Instellingen!$C$22:$C$221,MATCH(Instellingen!$B$3,Instellingen!$A$22:$A$221,1)),""),""))))</f>
        <v/>
      </c>
      <c r="W158" s="14" t="str">
        <f t="shared" si="20"/>
        <v/>
      </c>
    </row>
    <row r="159" spans="1:23" x14ac:dyDescent="0.3">
      <c r="A159" s="6"/>
      <c r="B159" s="6"/>
      <c r="C159" s="6"/>
      <c r="D159" s="8"/>
      <c r="E159" s="6"/>
      <c r="F159" s="12"/>
      <c r="G159" s="13"/>
      <c r="H159" s="14" t="str">
        <f>IF($F159="","",$F159*IF($G159="",Instellingen!$B$4,$G159))</f>
        <v/>
      </c>
      <c r="I159" s="14" t="str">
        <f t="shared" si="18"/>
        <v/>
      </c>
      <c r="J159" s="14" t="str">
        <f>IF($A159="","",SUMIFS(Extra_kosten!$O$3:$O$402,Extra_kosten!$B$3:$B$402,$A159))</f>
        <v/>
      </c>
      <c r="K159" s="14" t="str">
        <f t="shared" si="19"/>
        <v/>
      </c>
      <c r="L159" s="14" t="str">
        <f>IF($A159="","",SUMIFS(Betalingen!$K$3:$K$802,Betalingen!$B$3:$B$802,$A159))</f>
        <v/>
      </c>
      <c r="M159" s="15" t="str">
        <f t="shared" si="16"/>
        <v/>
      </c>
      <c r="N159" s="16" t="str">
        <f t="shared" si="22"/>
        <v/>
      </c>
      <c r="O159" s="14" t="str">
        <f t="shared" si="17"/>
        <v/>
      </c>
      <c r="P159" s="17" t="str">
        <f>IF($A159="","",IFERROR(_xludf.AGGREGATE(14,6,Betalingen!$C$3:$C$802/(Betalingen!$B$3:$B$802=$A159),1),""))</f>
        <v/>
      </c>
      <c r="Q159" s="18" t="str">
        <f>IF($E159="","",IF($E159="SRD",1,IF($E159="USD",IFERROR(INDEX(Instellingen!$B$22:$B$221,MATCH($D159,Instellingen!$A$22:$A$221,1)),""),IF($E159="EUR",IFERROR(INDEX(Instellingen!$C$22:$C$221,MATCH($D159,Instellingen!$A$22:$A$221,1)),""),""))))</f>
        <v/>
      </c>
      <c r="R159" s="14" t="str">
        <f t="shared" si="21"/>
        <v/>
      </c>
      <c r="S159" s="14" t="str">
        <f>IF($K159="","",($H159+IF($A159="","",SUMIFS(Extra_kosten!$N$3:$N$402,Extra_kosten!$B$3:$B$402,$A159)))*$Q159)</f>
        <v/>
      </c>
      <c r="T159" s="14" t="str">
        <f>IF($A159="","",SUMIFS(Betalingen!$L$3:$L$802,Betalingen!$B$3:$B$802,$A159))</f>
        <v/>
      </c>
      <c r="U159" s="14" t="str">
        <f>IF($A159="","",SUMIFS(Betalingen!$P$3:$P$802,Betalingen!$B$3:$B$802,$A159))</f>
        <v/>
      </c>
      <c r="V159" s="18" t="str">
        <f>IF($E159="","",IF($E159="SRD",1,IF($E159="USD",IFERROR(INDEX(Instellingen!$B$22:$B$221,MATCH(Instellingen!$B$3,Instellingen!$A$22:$A$221,1)),""),IF($E159="EUR",IFERROR(INDEX(Instellingen!$C$22:$C$221,MATCH(Instellingen!$B$3,Instellingen!$A$22:$A$221,1)),""),""))))</f>
        <v/>
      </c>
      <c r="W159" s="14" t="str">
        <f t="shared" si="20"/>
        <v/>
      </c>
    </row>
    <row r="160" spans="1:23" x14ac:dyDescent="0.3">
      <c r="A160" s="6"/>
      <c r="B160" s="6"/>
      <c r="C160" s="6"/>
      <c r="D160" s="8"/>
      <c r="E160" s="6"/>
      <c r="F160" s="12"/>
      <c r="G160" s="13"/>
      <c r="H160" s="14" t="str">
        <f>IF($F160="","",$F160*IF($G160="",Instellingen!$B$4,$G160))</f>
        <v/>
      </c>
      <c r="I160" s="14" t="str">
        <f t="shared" si="18"/>
        <v/>
      </c>
      <c r="J160" s="14" t="str">
        <f>IF($A160="","",SUMIFS(Extra_kosten!$O$3:$O$402,Extra_kosten!$B$3:$B$402,$A160))</f>
        <v/>
      </c>
      <c r="K160" s="14" t="str">
        <f t="shared" si="19"/>
        <v/>
      </c>
      <c r="L160" s="14" t="str">
        <f>IF($A160="","",SUMIFS(Betalingen!$K$3:$K$802,Betalingen!$B$3:$B$802,$A160))</f>
        <v/>
      </c>
      <c r="M160" s="15" t="str">
        <f t="shared" si="16"/>
        <v/>
      </c>
      <c r="N160" s="16" t="str">
        <f t="shared" si="22"/>
        <v/>
      </c>
      <c r="O160" s="14" t="str">
        <f t="shared" si="17"/>
        <v/>
      </c>
      <c r="P160" s="17" t="str">
        <f>IF($A160="","",IFERROR(_xludf.AGGREGATE(14,6,Betalingen!$C$3:$C$802/(Betalingen!$B$3:$B$802=$A160),1),""))</f>
        <v/>
      </c>
      <c r="Q160" s="18" t="str">
        <f>IF($E160="","",IF($E160="SRD",1,IF($E160="USD",IFERROR(INDEX(Instellingen!$B$22:$B$221,MATCH($D160,Instellingen!$A$22:$A$221,1)),""),IF($E160="EUR",IFERROR(INDEX(Instellingen!$C$22:$C$221,MATCH($D160,Instellingen!$A$22:$A$221,1)),""),""))))</f>
        <v/>
      </c>
      <c r="R160" s="14" t="str">
        <f t="shared" si="21"/>
        <v/>
      </c>
      <c r="S160" s="14" t="str">
        <f>IF($K160="","",($H160+IF($A160="","",SUMIFS(Extra_kosten!$N$3:$N$402,Extra_kosten!$B$3:$B$402,$A160)))*$Q160)</f>
        <v/>
      </c>
      <c r="T160" s="14" t="str">
        <f>IF($A160="","",SUMIFS(Betalingen!$L$3:$L$802,Betalingen!$B$3:$B$802,$A160))</f>
        <v/>
      </c>
      <c r="U160" s="14" t="str">
        <f>IF($A160="","",SUMIFS(Betalingen!$P$3:$P$802,Betalingen!$B$3:$B$802,$A160))</f>
        <v/>
      </c>
      <c r="V160" s="18" t="str">
        <f>IF($E160="","",IF($E160="SRD",1,IF($E160="USD",IFERROR(INDEX(Instellingen!$B$22:$B$221,MATCH(Instellingen!$B$3,Instellingen!$A$22:$A$221,1)),""),IF($E160="EUR",IFERROR(INDEX(Instellingen!$C$22:$C$221,MATCH(Instellingen!$B$3,Instellingen!$A$22:$A$221,1)),""),""))))</f>
        <v/>
      </c>
      <c r="W160" s="14" t="str">
        <f t="shared" si="20"/>
        <v/>
      </c>
    </row>
    <row r="161" spans="1:23" x14ac:dyDescent="0.3">
      <c r="A161" s="6"/>
      <c r="B161" s="6"/>
      <c r="C161" s="6"/>
      <c r="D161" s="8"/>
      <c r="E161" s="6"/>
      <c r="F161" s="12"/>
      <c r="G161" s="13"/>
      <c r="H161" s="14" t="str">
        <f>IF($F161="","",$F161*IF($G161="",Instellingen!$B$4,$G161))</f>
        <v/>
      </c>
      <c r="I161" s="14" t="str">
        <f t="shared" si="18"/>
        <v/>
      </c>
      <c r="J161" s="14" t="str">
        <f>IF($A161="","",SUMIFS(Extra_kosten!$O$3:$O$402,Extra_kosten!$B$3:$B$402,$A161))</f>
        <v/>
      </c>
      <c r="K161" s="14" t="str">
        <f t="shared" si="19"/>
        <v/>
      </c>
      <c r="L161" s="14" t="str">
        <f>IF($A161="","",SUMIFS(Betalingen!$K$3:$K$802,Betalingen!$B$3:$B$802,$A161))</f>
        <v/>
      </c>
      <c r="M161" s="15" t="str">
        <f t="shared" si="16"/>
        <v/>
      </c>
      <c r="N161" s="16" t="str">
        <f t="shared" si="22"/>
        <v/>
      </c>
      <c r="O161" s="14" t="str">
        <f t="shared" si="17"/>
        <v/>
      </c>
      <c r="P161" s="17" t="str">
        <f>IF($A161="","",IFERROR(_xludf.AGGREGATE(14,6,Betalingen!$C$3:$C$802/(Betalingen!$B$3:$B$802=$A161),1),""))</f>
        <v/>
      </c>
      <c r="Q161" s="18" t="str">
        <f>IF($E161="","",IF($E161="SRD",1,IF($E161="USD",IFERROR(INDEX(Instellingen!$B$22:$B$221,MATCH($D161,Instellingen!$A$22:$A$221,1)),""),IF($E161="EUR",IFERROR(INDEX(Instellingen!$C$22:$C$221,MATCH($D161,Instellingen!$A$22:$A$221,1)),""),""))))</f>
        <v/>
      </c>
      <c r="R161" s="14" t="str">
        <f t="shared" si="21"/>
        <v/>
      </c>
      <c r="S161" s="14" t="str">
        <f>IF($K161="","",($H161+IF($A161="","",SUMIFS(Extra_kosten!$N$3:$N$402,Extra_kosten!$B$3:$B$402,$A161)))*$Q161)</f>
        <v/>
      </c>
      <c r="T161" s="14" t="str">
        <f>IF($A161="","",SUMIFS(Betalingen!$L$3:$L$802,Betalingen!$B$3:$B$802,$A161))</f>
        <v/>
      </c>
      <c r="U161" s="14" t="str">
        <f>IF($A161="","",SUMIFS(Betalingen!$P$3:$P$802,Betalingen!$B$3:$B$802,$A161))</f>
        <v/>
      </c>
      <c r="V161" s="18" t="str">
        <f>IF($E161="","",IF($E161="SRD",1,IF($E161="USD",IFERROR(INDEX(Instellingen!$B$22:$B$221,MATCH(Instellingen!$B$3,Instellingen!$A$22:$A$221,1)),""),IF($E161="EUR",IFERROR(INDEX(Instellingen!$C$22:$C$221,MATCH(Instellingen!$B$3,Instellingen!$A$22:$A$221,1)),""),""))))</f>
        <v/>
      </c>
      <c r="W161" s="14" t="str">
        <f t="shared" si="20"/>
        <v/>
      </c>
    </row>
    <row r="162" spans="1:23" x14ac:dyDescent="0.3">
      <c r="A162" s="6"/>
      <c r="B162" s="6"/>
      <c r="C162" s="6"/>
      <c r="D162" s="8"/>
      <c r="E162" s="6"/>
      <c r="F162" s="12"/>
      <c r="G162" s="13"/>
      <c r="H162" s="14" t="str">
        <f>IF($F162="","",$F162*IF($G162="",Instellingen!$B$4,$G162))</f>
        <v/>
      </c>
      <c r="I162" s="14" t="str">
        <f t="shared" si="18"/>
        <v/>
      </c>
      <c r="J162" s="14" t="str">
        <f>IF($A162="","",SUMIFS(Extra_kosten!$O$3:$O$402,Extra_kosten!$B$3:$B$402,$A162))</f>
        <v/>
      </c>
      <c r="K162" s="14" t="str">
        <f t="shared" si="19"/>
        <v/>
      </c>
      <c r="L162" s="14" t="str">
        <f>IF($A162="","",SUMIFS(Betalingen!$K$3:$K$802,Betalingen!$B$3:$B$802,$A162))</f>
        <v/>
      </c>
      <c r="M162" s="15" t="str">
        <f t="shared" si="16"/>
        <v/>
      </c>
      <c r="N162" s="16" t="str">
        <f t="shared" si="22"/>
        <v/>
      </c>
      <c r="O162" s="14" t="str">
        <f t="shared" si="17"/>
        <v/>
      </c>
      <c r="P162" s="17" t="str">
        <f>IF($A162="","",IFERROR(_xludf.AGGREGATE(14,6,Betalingen!$C$3:$C$802/(Betalingen!$B$3:$B$802=$A162),1),""))</f>
        <v/>
      </c>
      <c r="Q162" s="18" t="str">
        <f>IF($E162="","",IF($E162="SRD",1,IF($E162="USD",IFERROR(INDEX(Instellingen!$B$22:$B$221,MATCH($D162,Instellingen!$A$22:$A$221,1)),""),IF($E162="EUR",IFERROR(INDEX(Instellingen!$C$22:$C$221,MATCH($D162,Instellingen!$A$22:$A$221,1)),""),""))))</f>
        <v/>
      </c>
      <c r="R162" s="14" t="str">
        <f t="shared" si="21"/>
        <v/>
      </c>
      <c r="S162" s="14" t="str">
        <f>IF($K162="","",($H162+IF($A162="","",SUMIFS(Extra_kosten!$N$3:$N$402,Extra_kosten!$B$3:$B$402,$A162)))*$Q162)</f>
        <v/>
      </c>
      <c r="T162" s="14" t="str">
        <f>IF($A162="","",SUMIFS(Betalingen!$L$3:$L$802,Betalingen!$B$3:$B$802,$A162))</f>
        <v/>
      </c>
      <c r="U162" s="14" t="str">
        <f>IF($A162="","",SUMIFS(Betalingen!$P$3:$P$802,Betalingen!$B$3:$B$802,$A162))</f>
        <v/>
      </c>
      <c r="V162" s="18" t="str">
        <f>IF($E162="","",IF($E162="SRD",1,IF($E162="USD",IFERROR(INDEX(Instellingen!$B$22:$B$221,MATCH(Instellingen!$B$3,Instellingen!$A$22:$A$221,1)),""),IF($E162="EUR",IFERROR(INDEX(Instellingen!$C$22:$C$221,MATCH(Instellingen!$B$3,Instellingen!$A$22:$A$221,1)),""),""))))</f>
        <v/>
      </c>
      <c r="W162" s="14" t="str">
        <f t="shared" si="20"/>
        <v/>
      </c>
    </row>
    <row r="163" spans="1:23" x14ac:dyDescent="0.3">
      <c r="A163" s="6"/>
      <c r="B163" s="6"/>
      <c r="C163" s="6"/>
      <c r="D163" s="8"/>
      <c r="E163" s="6"/>
      <c r="F163" s="12"/>
      <c r="G163" s="13"/>
      <c r="H163" s="14" t="str">
        <f>IF($F163="","",$F163*IF($G163="",Instellingen!$B$4,$G163))</f>
        <v/>
      </c>
      <c r="I163" s="14" t="str">
        <f t="shared" si="18"/>
        <v/>
      </c>
      <c r="J163" s="14" t="str">
        <f>IF($A163="","",SUMIFS(Extra_kosten!$O$3:$O$402,Extra_kosten!$B$3:$B$402,$A163))</f>
        <v/>
      </c>
      <c r="K163" s="14" t="str">
        <f t="shared" si="19"/>
        <v/>
      </c>
      <c r="L163" s="14" t="str">
        <f>IF($A163="","",SUMIFS(Betalingen!$K$3:$K$802,Betalingen!$B$3:$B$802,$A163))</f>
        <v/>
      </c>
      <c r="M163" s="15" t="str">
        <f t="shared" si="16"/>
        <v/>
      </c>
      <c r="N163" s="16" t="str">
        <f t="shared" si="22"/>
        <v/>
      </c>
      <c r="O163" s="14" t="str">
        <f t="shared" si="17"/>
        <v/>
      </c>
      <c r="P163" s="17" t="str">
        <f>IF($A163="","",IFERROR(_xludf.AGGREGATE(14,6,Betalingen!$C$3:$C$802/(Betalingen!$B$3:$B$802=$A163),1),""))</f>
        <v/>
      </c>
      <c r="Q163" s="18" t="str">
        <f>IF($E163="","",IF($E163="SRD",1,IF($E163="USD",IFERROR(INDEX(Instellingen!$B$22:$B$221,MATCH($D163,Instellingen!$A$22:$A$221,1)),""),IF($E163="EUR",IFERROR(INDEX(Instellingen!$C$22:$C$221,MATCH($D163,Instellingen!$A$22:$A$221,1)),""),""))))</f>
        <v/>
      </c>
      <c r="R163" s="14" t="str">
        <f t="shared" si="21"/>
        <v/>
      </c>
      <c r="S163" s="14" t="str">
        <f>IF($K163="","",($H163+IF($A163="","",SUMIFS(Extra_kosten!$N$3:$N$402,Extra_kosten!$B$3:$B$402,$A163)))*$Q163)</f>
        <v/>
      </c>
      <c r="T163" s="14" t="str">
        <f>IF($A163="","",SUMIFS(Betalingen!$L$3:$L$802,Betalingen!$B$3:$B$802,$A163))</f>
        <v/>
      </c>
      <c r="U163" s="14" t="str">
        <f>IF($A163="","",SUMIFS(Betalingen!$P$3:$P$802,Betalingen!$B$3:$B$802,$A163))</f>
        <v/>
      </c>
      <c r="V163" s="18" t="str">
        <f>IF($E163="","",IF($E163="SRD",1,IF($E163="USD",IFERROR(INDEX(Instellingen!$B$22:$B$221,MATCH(Instellingen!$B$3,Instellingen!$A$22:$A$221,1)),""),IF($E163="EUR",IFERROR(INDEX(Instellingen!$C$22:$C$221,MATCH(Instellingen!$B$3,Instellingen!$A$22:$A$221,1)),""),""))))</f>
        <v/>
      </c>
      <c r="W163" s="14" t="str">
        <f t="shared" si="20"/>
        <v/>
      </c>
    </row>
    <row r="164" spans="1:23" x14ac:dyDescent="0.3">
      <c r="A164" s="6"/>
      <c r="B164" s="6"/>
      <c r="C164" s="6"/>
      <c r="D164" s="8"/>
      <c r="E164" s="6"/>
      <c r="F164" s="12"/>
      <c r="G164" s="13"/>
      <c r="H164" s="14" t="str">
        <f>IF($F164="","",$F164*IF($G164="",Instellingen!$B$4,$G164))</f>
        <v/>
      </c>
      <c r="I164" s="14" t="str">
        <f t="shared" si="18"/>
        <v/>
      </c>
      <c r="J164" s="14" t="str">
        <f>IF($A164="","",SUMIFS(Extra_kosten!$O$3:$O$402,Extra_kosten!$B$3:$B$402,$A164))</f>
        <v/>
      </c>
      <c r="K164" s="14" t="str">
        <f t="shared" si="19"/>
        <v/>
      </c>
      <c r="L164" s="14" t="str">
        <f>IF($A164="","",SUMIFS(Betalingen!$K$3:$K$802,Betalingen!$B$3:$B$802,$A164))</f>
        <v/>
      </c>
      <c r="M164" s="15" t="str">
        <f t="shared" si="16"/>
        <v/>
      </c>
      <c r="N164" s="16" t="str">
        <f t="shared" si="22"/>
        <v/>
      </c>
      <c r="O164" s="14" t="str">
        <f t="shared" si="17"/>
        <v/>
      </c>
      <c r="P164" s="17" t="str">
        <f>IF($A164="","",IFERROR(_xludf.AGGREGATE(14,6,Betalingen!$C$3:$C$802/(Betalingen!$B$3:$B$802=$A164),1),""))</f>
        <v/>
      </c>
      <c r="Q164" s="18" t="str">
        <f>IF($E164="","",IF($E164="SRD",1,IF($E164="USD",IFERROR(INDEX(Instellingen!$B$22:$B$221,MATCH($D164,Instellingen!$A$22:$A$221,1)),""),IF($E164="EUR",IFERROR(INDEX(Instellingen!$C$22:$C$221,MATCH($D164,Instellingen!$A$22:$A$221,1)),""),""))))</f>
        <v/>
      </c>
      <c r="R164" s="14" t="str">
        <f t="shared" si="21"/>
        <v/>
      </c>
      <c r="S164" s="14" t="str">
        <f>IF($K164="","",($H164+IF($A164="","",SUMIFS(Extra_kosten!$N$3:$N$402,Extra_kosten!$B$3:$B$402,$A164)))*$Q164)</f>
        <v/>
      </c>
      <c r="T164" s="14" t="str">
        <f>IF($A164="","",SUMIFS(Betalingen!$L$3:$L$802,Betalingen!$B$3:$B$802,$A164))</f>
        <v/>
      </c>
      <c r="U164" s="14" t="str">
        <f>IF($A164="","",SUMIFS(Betalingen!$P$3:$P$802,Betalingen!$B$3:$B$802,$A164))</f>
        <v/>
      </c>
      <c r="V164" s="18" t="str">
        <f>IF($E164="","",IF($E164="SRD",1,IF($E164="USD",IFERROR(INDEX(Instellingen!$B$22:$B$221,MATCH(Instellingen!$B$3,Instellingen!$A$22:$A$221,1)),""),IF($E164="EUR",IFERROR(INDEX(Instellingen!$C$22:$C$221,MATCH(Instellingen!$B$3,Instellingen!$A$22:$A$221,1)),""),""))))</f>
        <v/>
      </c>
      <c r="W164" s="14" t="str">
        <f t="shared" si="20"/>
        <v/>
      </c>
    </row>
    <row r="165" spans="1:23" x14ac:dyDescent="0.3">
      <c r="A165" s="6"/>
      <c r="B165" s="6"/>
      <c r="C165" s="6"/>
      <c r="D165" s="8"/>
      <c r="E165" s="6"/>
      <c r="F165" s="12"/>
      <c r="G165" s="13"/>
      <c r="H165" s="14" t="str">
        <f>IF($F165="","",$F165*IF($G165="",Instellingen!$B$4,$G165))</f>
        <v/>
      </c>
      <c r="I165" s="14" t="str">
        <f t="shared" si="18"/>
        <v/>
      </c>
      <c r="J165" s="14" t="str">
        <f>IF($A165="","",SUMIFS(Extra_kosten!$O$3:$O$402,Extra_kosten!$B$3:$B$402,$A165))</f>
        <v/>
      </c>
      <c r="K165" s="14" t="str">
        <f t="shared" si="19"/>
        <v/>
      </c>
      <c r="L165" s="14" t="str">
        <f>IF($A165="","",SUMIFS(Betalingen!$K$3:$K$802,Betalingen!$B$3:$B$802,$A165))</f>
        <v/>
      </c>
      <c r="M165" s="15" t="str">
        <f t="shared" si="16"/>
        <v/>
      </c>
      <c r="N165" s="16" t="str">
        <f t="shared" si="22"/>
        <v/>
      </c>
      <c r="O165" s="14" t="str">
        <f t="shared" si="17"/>
        <v/>
      </c>
      <c r="P165" s="17" t="str">
        <f>IF($A165="","",IFERROR(_xludf.AGGREGATE(14,6,Betalingen!$C$3:$C$802/(Betalingen!$B$3:$B$802=$A165),1),""))</f>
        <v/>
      </c>
      <c r="Q165" s="18" t="str">
        <f>IF($E165="","",IF($E165="SRD",1,IF($E165="USD",IFERROR(INDEX(Instellingen!$B$22:$B$221,MATCH($D165,Instellingen!$A$22:$A$221,1)),""),IF($E165="EUR",IFERROR(INDEX(Instellingen!$C$22:$C$221,MATCH($D165,Instellingen!$A$22:$A$221,1)),""),""))))</f>
        <v/>
      </c>
      <c r="R165" s="14" t="str">
        <f t="shared" si="21"/>
        <v/>
      </c>
      <c r="S165" s="14" t="str">
        <f>IF($K165="","",($H165+IF($A165="","",SUMIFS(Extra_kosten!$N$3:$N$402,Extra_kosten!$B$3:$B$402,$A165)))*$Q165)</f>
        <v/>
      </c>
      <c r="T165" s="14" t="str">
        <f>IF($A165="","",SUMIFS(Betalingen!$L$3:$L$802,Betalingen!$B$3:$B$802,$A165))</f>
        <v/>
      </c>
      <c r="U165" s="14" t="str">
        <f>IF($A165="","",SUMIFS(Betalingen!$P$3:$P$802,Betalingen!$B$3:$B$802,$A165))</f>
        <v/>
      </c>
      <c r="V165" s="18" t="str">
        <f>IF($E165="","",IF($E165="SRD",1,IF($E165="USD",IFERROR(INDEX(Instellingen!$B$22:$B$221,MATCH(Instellingen!$B$3,Instellingen!$A$22:$A$221,1)),""),IF($E165="EUR",IFERROR(INDEX(Instellingen!$C$22:$C$221,MATCH(Instellingen!$B$3,Instellingen!$A$22:$A$221,1)),""),""))))</f>
        <v/>
      </c>
      <c r="W165" s="14" t="str">
        <f t="shared" si="20"/>
        <v/>
      </c>
    </row>
    <row r="166" spans="1:23" x14ac:dyDescent="0.3">
      <c r="A166" s="6"/>
      <c r="B166" s="6"/>
      <c r="C166" s="6"/>
      <c r="D166" s="8"/>
      <c r="E166" s="6"/>
      <c r="F166" s="12"/>
      <c r="G166" s="13"/>
      <c r="H166" s="14" t="str">
        <f>IF($F166="","",$F166*IF($G166="",Instellingen!$B$4,$G166))</f>
        <v/>
      </c>
      <c r="I166" s="14" t="str">
        <f t="shared" si="18"/>
        <v/>
      </c>
      <c r="J166" s="14" t="str">
        <f>IF($A166="","",SUMIFS(Extra_kosten!$O$3:$O$402,Extra_kosten!$B$3:$B$402,$A166))</f>
        <v/>
      </c>
      <c r="K166" s="14" t="str">
        <f t="shared" si="19"/>
        <v/>
      </c>
      <c r="L166" s="14" t="str">
        <f>IF($A166="","",SUMIFS(Betalingen!$K$3:$K$802,Betalingen!$B$3:$B$802,$A166))</f>
        <v/>
      </c>
      <c r="M166" s="15" t="str">
        <f t="shared" si="16"/>
        <v/>
      </c>
      <c r="N166" s="16" t="str">
        <f t="shared" si="22"/>
        <v/>
      </c>
      <c r="O166" s="14" t="str">
        <f t="shared" si="17"/>
        <v/>
      </c>
      <c r="P166" s="17" t="str">
        <f>IF($A166="","",IFERROR(_xludf.AGGREGATE(14,6,Betalingen!$C$3:$C$802/(Betalingen!$B$3:$B$802=$A166),1),""))</f>
        <v/>
      </c>
      <c r="Q166" s="18" t="str">
        <f>IF($E166="","",IF($E166="SRD",1,IF($E166="USD",IFERROR(INDEX(Instellingen!$B$22:$B$221,MATCH($D166,Instellingen!$A$22:$A$221,1)),""),IF($E166="EUR",IFERROR(INDEX(Instellingen!$C$22:$C$221,MATCH($D166,Instellingen!$A$22:$A$221,1)),""),""))))</f>
        <v/>
      </c>
      <c r="R166" s="14" t="str">
        <f t="shared" si="21"/>
        <v/>
      </c>
      <c r="S166" s="14" t="str">
        <f>IF($K166="","",($H166+IF($A166="","",SUMIFS(Extra_kosten!$N$3:$N$402,Extra_kosten!$B$3:$B$402,$A166)))*$Q166)</f>
        <v/>
      </c>
      <c r="T166" s="14" t="str">
        <f>IF($A166="","",SUMIFS(Betalingen!$L$3:$L$802,Betalingen!$B$3:$B$802,$A166))</f>
        <v/>
      </c>
      <c r="U166" s="14" t="str">
        <f>IF($A166="","",SUMIFS(Betalingen!$P$3:$P$802,Betalingen!$B$3:$B$802,$A166))</f>
        <v/>
      </c>
      <c r="V166" s="18" t="str">
        <f>IF($E166="","",IF($E166="SRD",1,IF($E166="USD",IFERROR(INDEX(Instellingen!$B$22:$B$221,MATCH(Instellingen!$B$3,Instellingen!$A$22:$A$221,1)),""),IF($E166="EUR",IFERROR(INDEX(Instellingen!$C$22:$C$221,MATCH(Instellingen!$B$3,Instellingen!$A$22:$A$221,1)),""),""))))</f>
        <v/>
      </c>
      <c r="W166" s="14" t="str">
        <f t="shared" si="20"/>
        <v/>
      </c>
    </row>
    <row r="167" spans="1:23" x14ac:dyDescent="0.3">
      <c r="A167" s="6"/>
      <c r="B167" s="6"/>
      <c r="C167" s="6"/>
      <c r="D167" s="8"/>
      <c r="E167" s="6"/>
      <c r="F167" s="12"/>
      <c r="G167" s="13"/>
      <c r="H167" s="14" t="str">
        <f>IF($F167="","",$F167*IF($G167="",Instellingen!$B$4,$G167))</f>
        <v/>
      </c>
      <c r="I167" s="14" t="str">
        <f t="shared" si="18"/>
        <v/>
      </c>
      <c r="J167" s="14" t="str">
        <f>IF($A167="","",SUMIFS(Extra_kosten!$O$3:$O$402,Extra_kosten!$B$3:$B$402,$A167))</f>
        <v/>
      </c>
      <c r="K167" s="14" t="str">
        <f t="shared" si="19"/>
        <v/>
      </c>
      <c r="L167" s="14" t="str">
        <f>IF($A167="","",SUMIFS(Betalingen!$K$3:$K$802,Betalingen!$B$3:$B$802,$A167))</f>
        <v/>
      </c>
      <c r="M167" s="15" t="str">
        <f t="shared" si="16"/>
        <v/>
      </c>
      <c r="N167" s="16" t="str">
        <f t="shared" si="22"/>
        <v/>
      </c>
      <c r="O167" s="14" t="str">
        <f t="shared" si="17"/>
        <v/>
      </c>
      <c r="P167" s="17" t="str">
        <f>IF($A167="","",IFERROR(_xludf.AGGREGATE(14,6,Betalingen!$C$3:$C$802/(Betalingen!$B$3:$B$802=$A167),1),""))</f>
        <v/>
      </c>
      <c r="Q167" s="18" t="str">
        <f>IF($E167="","",IF($E167="SRD",1,IF($E167="USD",IFERROR(INDEX(Instellingen!$B$22:$B$221,MATCH($D167,Instellingen!$A$22:$A$221,1)),""),IF($E167="EUR",IFERROR(INDEX(Instellingen!$C$22:$C$221,MATCH($D167,Instellingen!$A$22:$A$221,1)),""),""))))</f>
        <v/>
      </c>
      <c r="R167" s="14" t="str">
        <f t="shared" si="21"/>
        <v/>
      </c>
      <c r="S167" s="14" t="str">
        <f>IF($K167="","",($H167+IF($A167="","",SUMIFS(Extra_kosten!$N$3:$N$402,Extra_kosten!$B$3:$B$402,$A167)))*$Q167)</f>
        <v/>
      </c>
      <c r="T167" s="14" t="str">
        <f>IF($A167="","",SUMIFS(Betalingen!$L$3:$L$802,Betalingen!$B$3:$B$802,$A167))</f>
        <v/>
      </c>
      <c r="U167" s="14" t="str">
        <f>IF($A167="","",SUMIFS(Betalingen!$P$3:$P$802,Betalingen!$B$3:$B$802,$A167))</f>
        <v/>
      </c>
      <c r="V167" s="18" t="str">
        <f>IF($E167="","",IF($E167="SRD",1,IF($E167="USD",IFERROR(INDEX(Instellingen!$B$22:$B$221,MATCH(Instellingen!$B$3,Instellingen!$A$22:$A$221,1)),""),IF($E167="EUR",IFERROR(INDEX(Instellingen!$C$22:$C$221,MATCH(Instellingen!$B$3,Instellingen!$A$22:$A$221,1)),""),""))))</f>
        <v/>
      </c>
      <c r="W167" s="14" t="str">
        <f t="shared" si="20"/>
        <v/>
      </c>
    </row>
    <row r="168" spans="1:23" x14ac:dyDescent="0.3">
      <c r="A168" s="6"/>
      <c r="B168" s="6"/>
      <c r="C168" s="6"/>
      <c r="D168" s="8"/>
      <c r="E168" s="6"/>
      <c r="F168" s="12"/>
      <c r="G168" s="13"/>
      <c r="H168" s="14" t="str">
        <f>IF($F168="","",$F168*IF($G168="",Instellingen!$B$4,$G168))</f>
        <v/>
      </c>
      <c r="I168" s="14" t="str">
        <f t="shared" si="18"/>
        <v/>
      </c>
      <c r="J168" s="14" t="str">
        <f>IF($A168="","",SUMIFS(Extra_kosten!$O$3:$O$402,Extra_kosten!$B$3:$B$402,$A168))</f>
        <v/>
      </c>
      <c r="K168" s="14" t="str">
        <f t="shared" si="19"/>
        <v/>
      </c>
      <c r="L168" s="14" t="str">
        <f>IF($A168="","",SUMIFS(Betalingen!$K$3:$K$802,Betalingen!$B$3:$B$802,$A168))</f>
        <v/>
      </c>
      <c r="M168" s="15" t="str">
        <f t="shared" si="16"/>
        <v/>
      </c>
      <c r="N168" s="16" t="str">
        <f t="shared" si="22"/>
        <v/>
      </c>
      <c r="O168" s="14" t="str">
        <f t="shared" si="17"/>
        <v/>
      </c>
      <c r="P168" s="17" t="str">
        <f>IF($A168="","",IFERROR(_xludf.AGGREGATE(14,6,Betalingen!$C$3:$C$802/(Betalingen!$B$3:$B$802=$A168),1),""))</f>
        <v/>
      </c>
      <c r="Q168" s="18" t="str">
        <f>IF($E168="","",IF($E168="SRD",1,IF($E168="USD",IFERROR(INDEX(Instellingen!$B$22:$B$221,MATCH($D168,Instellingen!$A$22:$A$221,1)),""),IF($E168="EUR",IFERROR(INDEX(Instellingen!$C$22:$C$221,MATCH($D168,Instellingen!$A$22:$A$221,1)),""),""))))</f>
        <v/>
      </c>
      <c r="R168" s="14" t="str">
        <f t="shared" si="21"/>
        <v/>
      </c>
      <c r="S168" s="14" t="str">
        <f>IF($K168="","",($H168+IF($A168="","",SUMIFS(Extra_kosten!$N$3:$N$402,Extra_kosten!$B$3:$B$402,$A168)))*$Q168)</f>
        <v/>
      </c>
      <c r="T168" s="14" t="str">
        <f>IF($A168="","",SUMIFS(Betalingen!$L$3:$L$802,Betalingen!$B$3:$B$802,$A168))</f>
        <v/>
      </c>
      <c r="U168" s="14" t="str">
        <f>IF($A168="","",SUMIFS(Betalingen!$P$3:$P$802,Betalingen!$B$3:$B$802,$A168))</f>
        <v/>
      </c>
      <c r="V168" s="18" t="str">
        <f>IF($E168="","",IF($E168="SRD",1,IF($E168="USD",IFERROR(INDEX(Instellingen!$B$22:$B$221,MATCH(Instellingen!$B$3,Instellingen!$A$22:$A$221,1)),""),IF($E168="EUR",IFERROR(INDEX(Instellingen!$C$22:$C$221,MATCH(Instellingen!$B$3,Instellingen!$A$22:$A$221,1)),""),""))))</f>
        <v/>
      </c>
      <c r="W168" s="14" t="str">
        <f t="shared" si="20"/>
        <v/>
      </c>
    </row>
    <row r="169" spans="1:23" x14ac:dyDescent="0.3">
      <c r="A169" s="6"/>
      <c r="B169" s="6"/>
      <c r="C169" s="6"/>
      <c r="D169" s="8"/>
      <c r="E169" s="6"/>
      <c r="F169" s="12"/>
      <c r="G169" s="13"/>
      <c r="H169" s="14" t="str">
        <f>IF($F169="","",$F169*IF($G169="",Instellingen!$B$4,$G169))</f>
        <v/>
      </c>
      <c r="I169" s="14" t="str">
        <f t="shared" si="18"/>
        <v/>
      </c>
      <c r="J169" s="14" t="str">
        <f>IF($A169="","",SUMIFS(Extra_kosten!$O$3:$O$402,Extra_kosten!$B$3:$B$402,$A169))</f>
        <v/>
      </c>
      <c r="K169" s="14" t="str">
        <f t="shared" si="19"/>
        <v/>
      </c>
      <c r="L169" s="14" t="str">
        <f>IF($A169="","",SUMIFS(Betalingen!$K$3:$K$802,Betalingen!$B$3:$B$802,$A169))</f>
        <v/>
      </c>
      <c r="M169" s="15" t="str">
        <f t="shared" si="16"/>
        <v/>
      </c>
      <c r="N169" s="16" t="str">
        <f t="shared" si="22"/>
        <v/>
      </c>
      <c r="O169" s="14" t="str">
        <f t="shared" si="17"/>
        <v/>
      </c>
      <c r="P169" s="17" t="str">
        <f>IF($A169="","",IFERROR(_xludf.AGGREGATE(14,6,Betalingen!$C$3:$C$802/(Betalingen!$B$3:$B$802=$A169),1),""))</f>
        <v/>
      </c>
      <c r="Q169" s="18" t="str">
        <f>IF($E169="","",IF($E169="SRD",1,IF($E169="USD",IFERROR(INDEX(Instellingen!$B$22:$B$221,MATCH($D169,Instellingen!$A$22:$A$221,1)),""),IF($E169="EUR",IFERROR(INDEX(Instellingen!$C$22:$C$221,MATCH($D169,Instellingen!$A$22:$A$221,1)),""),""))))</f>
        <v/>
      </c>
      <c r="R169" s="14" t="str">
        <f t="shared" si="21"/>
        <v/>
      </c>
      <c r="S169" s="14" t="str">
        <f>IF($K169="","",($H169+IF($A169="","",SUMIFS(Extra_kosten!$N$3:$N$402,Extra_kosten!$B$3:$B$402,$A169)))*$Q169)</f>
        <v/>
      </c>
      <c r="T169" s="14" t="str">
        <f>IF($A169="","",SUMIFS(Betalingen!$L$3:$L$802,Betalingen!$B$3:$B$802,$A169))</f>
        <v/>
      </c>
      <c r="U169" s="14" t="str">
        <f>IF($A169="","",SUMIFS(Betalingen!$P$3:$P$802,Betalingen!$B$3:$B$802,$A169))</f>
        <v/>
      </c>
      <c r="V169" s="18" t="str">
        <f>IF($E169="","",IF($E169="SRD",1,IF($E169="USD",IFERROR(INDEX(Instellingen!$B$22:$B$221,MATCH(Instellingen!$B$3,Instellingen!$A$22:$A$221,1)),""),IF($E169="EUR",IFERROR(INDEX(Instellingen!$C$22:$C$221,MATCH(Instellingen!$B$3,Instellingen!$A$22:$A$221,1)),""),""))))</f>
        <v/>
      </c>
      <c r="W169" s="14" t="str">
        <f t="shared" si="20"/>
        <v/>
      </c>
    </row>
    <row r="170" spans="1:23" x14ac:dyDescent="0.3">
      <c r="A170" s="6"/>
      <c r="B170" s="6"/>
      <c r="C170" s="6"/>
      <c r="D170" s="8"/>
      <c r="E170" s="6"/>
      <c r="F170" s="12"/>
      <c r="G170" s="13"/>
      <c r="H170" s="14" t="str">
        <f>IF($F170="","",$F170*IF($G170="",Instellingen!$B$4,$G170))</f>
        <v/>
      </c>
      <c r="I170" s="14" t="str">
        <f t="shared" si="18"/>
        <v/>
      </c>
      <c r="J170" s="14" t="str">
        <f>IF($A170="","",SUMIFS(Extra_kosten!$O$3:$O$402,Extra_kosten!$B$3:$B$402,$A170))</f>
        <v/>
      </c>
      <c r="K170" s="14" t="str">
        <f t="shared" si="19"/>
        <v/>
      </c>
      <c r="L170" s="14" t="str">
        <f>IF($A170="","",SUMIFS(Betalingen!$K$3:$K$802,Betalingen!$B$3:$B$802,$A170))</f>
        <v/>
      </c>
      <c r="M170" s="15" t="str">
        <f t="shared" si="16"/>
        <v/>
      </c>
      <c r="N170" s="16" t="str">
        <f t="shared" si="22"/>
        <v/>
      </c>
      <c r="O170" s="14" t="str">
        <f t="shared" si="17"/>
        <v/>
      </c>
      <c r="P170" s="17" t="str">
        <f>IF($A170="","",IFERROR(_xludf.AGGREGATE(14,6,Betalingen!$C$3:$C$802/(Betalingen!$B$3:$B$802=$A170),1),""))</f>
        <v/>
      </c>
      <c r="Q170" s="18" t="str">
        <f>IF($E170="","",IF($E170="SRD",1,IF($E170="USD",IFERROR(INDEX(Instellingen!$B$22:$B$221,MATCH($D170,Instellingen!$A$22:$A$221,1)),""),IF($E170="EUR",IFERROR(INDEX(Instellingen!$C$22:$C$221,MATCH($D170,Instellingen!$A$22:$A$221,1)),""),""))))</f>
        <v/>
      </c>
      <c r="R170" s="14" t="str">
        <f t="shared" si="21"/>
        <v/>
      </c>
      <c r="S170" s="14" t="str">
        <f>IF($K170="","",($H170+IF($A170="","",SUMIFS(Extra_kosten!$N$3:$N$402,Extra_kosten!$B$3:$B$402,$A170)))*$Q170)</f>
        <v/>
      </c>
      <c r="T170" s="14" t="str">
        <f>IF($A170="","",SUMIFS(Betalingen!$L$3:$L$802,Betalingen!$B$3:$B$802,$A170))</f>
        <v/>
      </c>
      <c r="U170" s="14" t="str">
        <f>IF($A170="","",SUMIFS(Betalingen!$P$3:$P$802,Betalingen!$B$3:$B$802,$A170))</f>
        <v/>
      </c>
      <c r="V170" s="18" t="str">
        <f>IF($E170="","",IF($E170="SRD",1,IF($E170="USD",IFERROR(INDEX(Instellingen!$B$22:$B$221,MATCH(Instellingen!$B$3,Instellingen!$A$22:$A$221,1)),""),IF($E170="EUR",IFERROR(INDEX(Instellingen!$C$22:$C$221,MATCH(Instellingen!$B$3,Instellingen!$A$22:$A$221,1)),""),""))))</f>
        <v/>
      </c>
      <c r="W170" s="14" t="str">
        <f t="shared" si="20"/>
        <v/>
      </c>
    </row>
    <row r="171" spans="1:23" x14ac:dyDescent="0.3">
      <c r="A171" s="6"/>
      <c r="B171" s="6"/>
      <c r="C171" s="6"/>
      <c r="D171" s="8"/>
      <c r="E171" s="6"/>
      <c r="F171" s="12"/>
      <c r="G171" s="13"/>
      <c r="H171" s="14" t="str">
        <f>IF($F171="","",$F171*IF($G171="",Instellingen!$B$4,$G171))</f>
        <v/>
      </c>
      <c r="I171" s="14" t="str">
        <f t="shared" si="18"/>
        <v/>
      </c>
      <c r="J171" s="14" t="str">
        <f>IF($A171="","",SUMIFS(Extra_kosten!$O$3:$O$402,Extra_kosten!$B$3:$B$402,$A171))</f>
        <v/>
      </c>
      <c r="K171" s="14" t="str">
        <f t="shared" si="19"/>
        <v/>
      </c>
      <c r="L171" s="14" t="str">
        <f>IF($A171="","",SUMIFS(Betalingen!$K$3:$K$802,Betalingen!$B$3:$B$802,$A171))</f>
        <v/>
      </c>
      <c r="M171" s="15" t="str">
        <f t="shared" si="16"/>
        <v/>
      </c>
      <c r="N171" s="16" t="str">
        <f t="shared" si="22"/>
        <v/>
      </c>
      <c r="O171" s="14" t="str">
        <f t="shared" si="17"/>
        <v/>
      </c>
      <c r="P171" s="17" t="str">
        <f>IF($A171="","",IFERROR(_xludf.AGGREGATE(14,6,Betalingen!$C$3:$C$802/(Betalingen!$B$3:$B$802=$A171),1),""))</f>
        <v/>
      </c>
      <c r="Q171" s="18" t="str">
        <f>IF($E171="","",IF($E171="SRD",1,IF($E171="USD",IFERROR(INDEX(Instellingen!$B$22:$B$221,MATCH($D171,Instellingen!$A$22:$A$221,1)),""),IF($E171="EUR",IFERROR(INDEX(Instellingen!$C$22:$C$221,MATCH($D171,Instellingen!$A$22:$A$221,1)),""),""))))</f>
        <v/>
      </c>
      <c r="R171" s="14" t="str">
        <f t="shared" si="21"/>
        <v/>
      </c>
      <c r="S171" s="14" t="str">
        <f>IF($K171="","",($H171+IF($A171="","",SUMIFS(Extra_kosten!$N$3:$N$402,Extra_kosten!$B$3:$B$402,$A171)))*$Q171)</f>
        <v/>
      </c>
      <c r="T171" s="14" t="str">
        <f>IF($A171="","",SUMIFS(Betalingen!$L$3:$L$802,Betalingen!$B$3:$B$802,$A171))</f>
        <v/>
      </c>
      <c r="U171" s="14" t="str">
        <f>IF($A171="","",SUMIFS(Betalingen!$P$3:$P$802,Betalingen!$B$3:$B$802,$A171))</f>
        <v/>
      </c>
      <c r="V171" s="18" t="str">
        <f>IF($E171="","",IF($E171="SRD",1,IF($E171="USD",IFERROR(INDEX(Instellingen!$B$22:$B$221,MATCH(Instellingen!$B$3,Instellingen!$A$22:$A$221,1)),""),IF($E171="EUR",IFERROR(INDEX(Instellingen!$C$22:$C$221,MATCH(Instellingen!$B$3,Instellingen!$A$22:$A$221,1)),""),""))))</f>
        <v/>
      </c>
      <c r="W171" s="14" t="str">
        <f t="shared" si="20"/>
        <v/>
      </c>
    </row>
    <row r="172" spans="1:23" x14ac:dyDescent="0.3">
      <c r="A172" s="6"/>
      <c r="B172" s="6"/>
      <c r="C172" s="6"/>
      <c r="D172" s="8"/>
      <c r="E172" s="6"/>
      <c r="F172" s="12"/>
      <c r="G172" s="13"/>
      <c r="H172" s="14" t="str">
        <f>IF($F172="","",$F172*IF($G172="",Instellingen!$B$4,$G172))</f>
        <v/>
      </c>
      <c r="I172" s="14" t="str">
        <f t="shared" si="18"/>
        <v/>
      </c>
      <c r="J172" s="14" t="str">
        <f>IF($A172="","",SUMIFS(Extra_kosten!$O$3:$O$402,Extra_kosten!$B$3:$B$402,$A172))</f>
        <v/>
      </c>
      <c r="K172" s="14" t="str">
        <f t="shared" si="19"/>
        <v/>
      </c>
      <c r="L172" s="14" t="str">
        <f>IF($A172="","",SUMIFS(Betalingen!$K$3:$K$802,Betalingen!$B$3:$B$802,$A172))</f>
        <v/>
      </c>
      <c r="M172" s="15" t="str">
        <f t="shared" si="16"/>
        <v/>
      </c>
      <c r="N172" s="16" t="str">
        <f t="shared" si="22"/>
        <v/>
      </c>
      <c r="O172" s="14" t="str">
        <f t="shared" si="17"/>
        <v/>
      </c>
      <c r="P172" s="17" t="str">
        <f>IF($A172="","",IFERROR(_xludf.AGGREGATE(14,6,Betalingen!$C$3:$C$802/(Betalingen!$B$3:$B$802=$A172),1),""))</f>
        <v/>
      </c>
      <c r="Q172" s="18" t="str">
        <f>IF($E172="","",IF($E172="SRD",1,IF($E172="USD",IFERROR(INDEX(Instellingen!$B$22:$B$221,MATCH($D172,Instellingen!$A$22:$A$221,1)),""),IF($E172="EUR",IFERROR(INDEX(Instellingen!$C$22:$C$221,MATCH($D172,Instellingen!$A$22:$A$221,1)),""),""))))</f>
        <v/>
      </c>
      <c r="R172" s="14" t="str">
        <f t="shared" si="21"/>
        <v/>
      </c>
      <c r="S172" s="14" t="str">
        <f>IF($K172="","",($H172+IF($A172="","",SUMIFS(Extra_kosten!$N$3:$N$402,Extra_kosten!$B$3:$B$402,$A172)))*$Q172)</f>
        <v/>
      </c>
      <c r="T172" s="14" t="str">
        <f>IF($A172="","",SUMIFS(Betalingen!$L$3:$L$802,Betalingen!$B$3:$B$802,$A172))</f>
        <v/>
      </c>
      <c r="U172" s="14" t="str">
        <f>IF($A172="","",SUMIFS(Betalingen!$P$3:$P$802,Betalingen!$B$3:$B$802,$A172))</f>
        <v/>
      </c>
      <c r="V172" s="18" t="str">
        <f>IF($E172="","",IF($E172="SRD",1,IF($E172="USD",IFERROR(INDEX(Instellingen!$B$22:$B$221,MATCH(Instellingen!$B$3,Instellingen!$A$22:$A$221,1)),""),IF($E172="EUR",IFERROR(INDEX(Instellingen!$C$22:$C$221,MATCH(Instellingen!$B$3,Instellingen!$A$22:$A$221,1)),""),""))))</f>
        <v/>
      </c>
      <c r="W172" s="14" t="str">
        <f t="shared" si="20"/>
        <v/>
      </c>
    </row>
    <row r="173" spans="1:23" x14ac:dyDescent="0.3">
      <c r="A173" s="6"/>
      <c r="B173" s="6"/>
      <c r="C173" s="6"/>
      <c r="D173" s="8"/>
      <c r="E173" s="6"/>
      <c r="F173" s="12"/>
      <c r="G173" s="13"/>
      <c r="H173" s="14" t="str">
        <f>IF($F173="","",$F173*IF($G173="",Instellingen!$B$4,$G173))</f>
        <v/>
      </c>
      <c r="I173" s="14" t="str">
        <f t="shared" si="18"/>
        <v/>
      </c>
      <c r="J173" s="14" t="str">
        <f>IF($A173="","",SUMIFS(Extra_kosten!$O$3:$O$402,Extra_kosten!$B$3:$B$402,$A173))</f>
        <v/>
      </c>
      <c r="K173" s="14" t="str">
        <f t="shared" si="19"/>
        <v/>
      </c>
      <c r="L173" s="14" t="str">
        <f>IF($A173="","",SUMIFS(Betalingen!$K$3:$K$802,Betalingen!$B$3:$B$802,$A173))</f>
        <v/>
      </c>
      <c r="M173" s="15" t="str">
        <f t="shared" si="16"/>
        <v/>
      </c>
      <c r="N173" s="16" t="str">
        <f t="shared" si="22"/>
        <v/>
      </c>
      <c r="O173" s="14" t="str">
        <f t="shared" si="17"/>
        <v/>
      </c>
      <c r="P173" s="17" t="str">
        <f>IF($A173="","",IFERROR(_xludf.AGGREGATE(14,6,Betalingen!$C$3:$C$802/(Betalingen!$B$3:$B$802=$A173),1),""))</f>
        <v/>
      </c>
      <c r="Q173" s="18" t="str">
        <f>IF($E173="","",IF($E173="SRD",1,IF($E173="USD",IFERROR(INDEX(Instellingen!$B$22:$B$221,MATCH($D173,Instellingen!$A$22:$A$221,1)),""),IF($E173="EUR",IFERROR(INDEX(Instellingen!$C$22:$C$221,MATCH($D173,Instellingen!$A$22:$A$221,1)),""),""))))</f>
        <v/>
      </c>
      <c r="R173" s="14" t="str">
        <f t="shared" si="21"/>
        <v/>
      </c>
      <c r="S173" s="14" t="str">
        <f>IF($K173="","",($H173+IF($A173="","",SUMIFS(Extra_kosten!$N$3:$N$402,Extra_kosten!$B$3:$B$402,$A173)))*$Q173)</f>
        <v/>
      </c>
      <c r="T173" s="14" t="str">
        <f>IF($A173="","",SUMIFS(Betalingen!$L$3:$L$802,Betalingen!$B$3:$B$802,$A173))</f>
        <v/>
      </c>
      <c r="U173" s="14" t="str">
        <f>IF($A173="","",SUMIFS(Betalingen!$P$3:$P$802,Betalingen!$B$3:$B$802,$A173))</f>
        <v/>
      </c>
      <c r="V173" s="18" t="str">
        <f>IF($E173="","",IF($E173="SRD",1,IF($E173="USD",IFERROR(INDEX(Instellingen!$B$22:$B$221,MATCH(Instellingen!$B$3,Instellingen!$A$22:$A$221,1)),""),IF($E173="EUR",IFERROR(INDEX(Instellingen!$C$22:$C$221,MATCH(Instellingen!$B$3,Instellingen!$A$22:$A$221,1)),""),""))))</f>
        <v/>
      </c>
      <c r="W173" s="14" t="str">
        <f t="shared" si="20"/>
        <v/>
      </c>
    </row>
    <row r="174" spans="1:23" x14ac:dyDescent="0.3">
      <c r="A174" s="6"/>
      <c r="B174" s="6"/>
      <c r="C174" s="6"/>
      <c r="D174" s="8"/>
      <c r="E174" s="6"/>
      <c r="F174" s="12"/>
      <c r="G174" s="13"/>
      <c r="H174" s="14" t="str">
        <f>IF($F174="","",$F174*IF($G174="",Instellingen!$B$4,$G174))</f>
        <v/>
      </c>
      <c r="I174" s="14" t="str">
        <f t="shared" si="18"/>
        <v/>
      </c>
      <c r="J174" s="14" t="str">
        <f>IF($A174="","",SUMIFS(Extra_kosten!$O$3:$O$402,Extra_kosten!$B$3:$B$402,$A174))</f>
        <v/>
      </c>
      <c r="K174" s="14" t="str">
        <f t="shared" si="19"/>
        <v/>
      </c>
      <c r="L174" s="14" t="str">
        <f>IF($A174="","",SUMIFS(Betalingen!$K$3:$K$802,Betalingen!$B$3:$B$802,$A174))</f>
        <v/>
      </c>
      <c r="M174" s="15" t="str">
        <f t="shared" si="16"/>
        <v/>
      </c>
      <c r="N174" s="16" t="str">
        <f t="shared" si="22"/>
        <v/>
      </c>
      <c r="O174" s="14" t="str">
        <f t="shared" si="17"/>
        <v/>
      </c>
      <c r="P174" s="17" t="str">
        <f>IF($A174="","",IFERROR(_xludf.AGGREGATE(14,6,Betalingen!$C$3:$C$802/(Betalingen!$B$3:$B$802=$A174),1),""))</f>
        <v/>
      </c>
      <c r="Q174" s="18" t="str">
        <f>IF($E174="","",IF($E174="SRD",1,IF($E174="USD",IFERROR(INDEX(Instellingen!$B$22:$B$221,MATCH($D174,Instellingen!$A$22:$A$221,1)),""),IF($E174="EUR",IFERROR(INDEX(Instellingen!$C$22:$C$221,MATCH($D174,Instellingen!$A$22:$A$221,1)),""),""))))</f>
        <v/>
      </c>
      <c r="R174" s="14" t="str">
        <f t="shared" si="21"/>
        <v/>
      </c>
      <c r="S174" s="14" t="str">
        <f>IF($K174="","",($H174+IF($A174="","",SUMIFS(Extra_kosten!$N$3:$N$402,Extra_kosten!$B$3:$B$402,$A174)))*$Q174)</f>
        <v/>
      </c>
      <c r="T174" s="14" t="str">
        <f>IF($A174="","",SUMIFS(Betalingen!$L$3:$L$802,Betalingen!$B$3:$B$802,$A174))</f>
        <v/>
      </c>
      <c r="U174" s="14" t="str">
        <f>IF($A174="","",SUMIFS(Betalingen!$P$3:$P$802,Betalingen!$B$3:$B$802,$A174))</f>
        <v/>
      </c>
      <c r="V174" s="18" t="str">
        <f>IF($E174="","",IF($E174="SRD",1,IF($E174="USD",IFERROR(INDEX(Instellingen!$B$22:$B$221,MATCH(Instellingen!$B$3,Instellingen!$A$22:$A$221,1)),""),IF($E174="EUR",IFERROR(INDEX(Instellingen!$C$22:$C$221,MATCH(Instellingen!$B$3,Instellingen!$A$22:$A$221,1)),""),""))))</f>
        <v/>
      </c>
      <c r="W174" s="14" t="str">
        <f t="shared" si="20"/>
        <v/>
      </c>
    </row>
    <row r="175" spans="1:23" x14ac:dyDescent="0.3">
      <c r="A175" s="6"/>
      <c r="B175" s="6"/>
      <c r="C175" s="6"/>
      <c r="D175" s="8"/>
      <c r="E175" s="6"/>
      <c r="F175" s="12"/>
      <c r="G175" s="13"/>
      <c r="H175" s="14" t="str">
        <f>IF($F175="","",$F175*IF($G175="",Instellingen!$B$4,$G175))</f>
        <v/>
      </c>
      <c r="I175" s="14" t="str">
        <f t="shared" si="18"/>
        <v/>
      </c>
      <c r="J175" s="14" t="str">
        <f>IF($A175="","",SUMIFS(Extra_kosten!$O$3:$O$402,Extra_kosten!$B$3:$B$402,$A175))</f>
        <v/>
      </c>
      <c r="K175" s="14" t="str">
        <f t="shared" si="19"/>
        <v/>
      </c>
      <c r="L175" s="14" t="str">
        <f>IF($A175="","",SUMIFS(Betalingen!$K$3:$K$802,Betalingen!$B$3:$B$802,$A175))</f>
        <v/>
      </c>
      <c r="M175" s="15" t="str">
        <f t="shared" si="16"/>
        <v/>
      </c>
      <c r="N175" s="16" t="str">
        <f t="shared" si="22"/>
        <v/>
      </c>
      <c r="O175" s="14" t="str">
        <f t="shared" si="17"/>
        <v/>
      </c>
      <c r="P175" s="17" t="str">
        <f>IF($A175="","",IFERROR(_xludf.AGGREGATE(14,6,Betalingen!$C$3:$C$802/(Betalingen!$B$3:$B$802=$A175),1),""))</f>
        <v/>
      </c>
      <c r="Q175" s="18" t="str">
        <f>IF($E175="","",IF($E175="SRD",1,IF($E175="USD",IFERROR(INDEX(Instellingen!$B$22:$B$221,MATCH($D175,Instellingen!$A$22:$A$221,1)),""),IF($E175="EUR",IFERROR(INDEX(Instellingen!$C$22:$C$221,MATCH($D175,Instellingen!$A$22:$A$221,1)),""),""))))</f>
        <v/>
      </c>
      <c r="R175" s="14" t="str">
        <f t="shared" si="21"/>
        <v/>
      </c>
      <c r="S175" s="14" t="str">
        <f>IF($K175="","",($H175+IF($A175="","",SUMIFS(Extra_kosten!$N$3:$N$402,Extra_kosten!$B$3:$B$402,$A175)))*$Q175)</f>
        <v/>
      </c>
      <c r="T175" s="14" t="str">
        <f>IF($A175="","",SUMIFS(Betalingen!$L$3:$L$802,Betalingen!$B$3:$B$802,$A175))</f>
        <v/>
      </c>
      <c r="U175" s="14" t="str">
        <f>IF($A175="","",SUMIFS(Betalingen!$P$3:$P$802,Betalingen!$B$3:$B$802,$A175))</f>
        <v/>
      </c>
      <c r="V175" s="18" t="str">
        <f>IF($E175="","",IF($E175="SRD",1,IF($E175="USD",IFERROR(INDEX(Instellingen!$B$22:$B$221,MATCH(Instellingen!$B$3,Instellingen!$A$22:$A$221,1)),""),IF($E175="EUR",IFERROR(INDEX(Instellingen!$C$22:$C$221,MATCH(Instellingen!$B$3,Instellingen!$A$22:$A$221,1)),""),""))))</f>
        <v/>
      </c>
      <c r="W175" s="14" t="str">
        <f t="shared" si="20"/>
        <v/>
      </c>
    </row>
    <row r="176" spans="1:23" x14ac:dyDescent="0.3">
      <c r="A176" s="6"/>
      <c r="B176" s="6"/>
      <c r="C176" s="6"/>
      <c r="D176" s="8"/>
      <c r="E176" s="6"/>
      <c r="F176" s="12"/>
      <c r="G176" s="13"/>
      <c r="H176" s="14" t="str">
        <f>IF($F176="","",$F176*IF($G176="",Instellingen!$B$4,$G176))</f>
        <v/>
      </c>
      <c r="I176" s="14" t="str">
        <f t="shared" si="18"/>
        <v/>
      </c>
      <c r="J176" s="14" t="str">
        <f>IF($A176="","",SUMIFS(Extra_kosten!$O$3:$O$402,Extra_kosten!$B$3:$B$402,$A176))</f>
        <v/>
      </c>
      <c r="K176" s="14" t="str">
        <f t="shared" si="19"/>
        <v/>
      </c>
      <c r="L176" s="14" t="str">
        <f>IF($A176="","",SUMIFS(Betalingen!$K$3:$K$802,Betalingen!$B$3:$B$802,$A176))</f>
        <v/>
      </c>
      <c r="M176" s="15" t="str">
        <f t="shared" si="16"/>
        <v/>
      </c>
      <c r="N176" s="16" t="str">
        <f t="shared" si="22"/>
        <v/>
      </c>
      <c r="O176" s="14" t="str">
        <f t="shared" si="17"/>
        <v/>
      </c>
      <c r="P176" s="17" t="str">
        <f>IF($A176="","",IFERROR(_xludf.AGGREGATE(14,6,Betalingen!$C$3:$C$802/(Betalingen!$B$3:$B$802=$A176),1),""))</f>
        <v/>
      </c>
      <c r="Q176" s="18" t="str">
        <f>IF($E176="","",IF($E176="SRD",1,IF($E176="USD",IFERROR(INDEX(Instellingen!$B$22:$B$221,MATCH($D176,Instellingen!$A$22:$A$221,1)),""),IF($E176="EUR",IFERROR(INDEX(Instellingen!$C$22:$C$221,MATCH($D176,Instellingen!$A$22:$A$221,1)),""),""))))</f>
        <v/>
      </c>
      <c r="R176" s="14" t="str">
        <f t="shared" si="21"/>
        <v/>
      </c>
      <c r="S176" s="14" t="str">
        <f>IF($K176="","",($H176+IF($A176="","",SUMIFS(Extra_kosten!$N$3:$N$402,Extra_kosten!$B$3:$B$402,$A176)))*$Q176)</f>
        <v/>
      </c>
      <c r="T176" s="14" t="str">
        <f>IF($A176="","",SUMIFS(Betalingen!$L$3:$L$802,Betalingen!$B$3:$B$802,$A176))</f>
        <v/>
      </c>
      <c r="U176" s="14" t="str">
        <f>IF($A176="","",SUMIFS(Betalingen!$P$3:$P$802,Betalingen!$B$3:$B$802,$A176))</f>
        <v/>
      </c>
      <c r="V176" s="18" t="str">
        <f>IF($E176="","",IF($E176="SRD",1,IF($E176="USD",IFERROR(INDEX(Instellingen!$B$22:$B$221,MATCH(Instellingen!$B$3,Instellingen!$A$22:$A$221,1)),""),IF($E176="EUR",IFERROR(INDEX(Instellingen!$C$22:$C$221,MATCH(Instellingen!$B$3,Instellingen!$A$22:$A$221,1)),""),""))))</f>
        <v/>
      </c>
      <c r="W176" s="14" t="str">
        <f t="shared" si="20"/>
        <v/>
      </c>
    </row>
    <row r="177" spans="1:23" x14ac:dyDescent="0.3">
      <c r="A177" s="6"/>
      <c r="B177" s="6"/>
      <c r="C177" s="6"/>
      <c r="D177" s="8"/>
      <c r="E177" s="6"/>
      <c r="F177" s="12"/>
      <c r="G177" s="13"/>
      <c r="H177" s="14" t="str">
        <f>IF($F177="","",$F177*IF($G177="",Instellingen!$B$4,$G177))</f>
        <v/>
      </c>
      <c r="I177" s="14" t="str">
        <f t="shared" si="18"/>
        <v/>
      </c>
      <c r="J177" s="14" t="str">
        <f>IF($A177="","",SUMIFS(Extra_kosten!$O$3:$O$402,Extra_kosten!$B$3:$B$402,$A177))</f>
        <v/>
      </c>
      <c r="K177" s="14" t="str">
        <f t="shared" si="19"/>
        <v/>
      </c>
      <c r="L177" s="14" t="str">
        <f>IF($A177="","",SUMIFS(Betalingen!$K$3:$K$802,Betalingen!$B$3:$B$802,$A177))</f>
        <v/>
      </c>
      <c r="M177" s="15" t="str">
        <f t="shared" si="16"/>
        <v/>
      </c>
      <c r="N177" s="16" t="str">
        <f t="shared" si="22"/>
        <v/>
      </c>
      <c r="O177" s="14" t="str">
        <f t="shared" si="17"/>
        <v/>
      </c>
      <c r="P177" s="17" t="str">
        <f>IF($A177="","",IFERROR(_xludf.AGGREGATE(14,6,Betalingen!$C$3:$C$802/(Betalingen!$B$3:$B$802=$A177),1),""))</f>
        <v/>
      </c>
      <c r="Q177" s="18" t="str">
        <f>IF($E177="","",IF($E177="SRD",1,IF($E177="USD",IFERROR(INDEX(Instellingen!$B$22:$B$221,MATCH($D177,Instellingen!$A$22:$A$221,1)),""),IF($E177="EUR",IFERROR(INDEX(Instellingen!$C$22:$C$221,MATCH($D177,Instellingen!$A$22:$A$221,1)),""),""))))</f>
        <v/>
      </c>
      <c r="R177" s="14" t="str">
        <f t="shared" si="21"/>
        <v/>
      </c>
      <c r="S177" s="14" t="str">
        <f>IF($K177="","",($H177+IF($A177="","",SUMIFS(Extra_kosten!$N$3:$N$402,Extra_kosten!$B$3:$B$402,$A177)))*$Q177)</f>
        <v/>
      </c>
      <c r="T177" s="14" t="str">
        <f>IF($A177="","",SUMIFS(Betalingen!$L$3:$L$802,Betalingen!$B$3:$B$802,$A177))</f>
        <v/>
      </c>
      <c r="U177" s="14" t="str">
        <f>IF($A177="","",SUMIFS(Betalingen!$P$3:$P$802,Betalingen!$B$3:$B$802,$A177))</f>
        <v/>
      </c>
      <c r="V177" s="18" t="str">
        <f>IF($E177="","",IF($E177="SRD",1,IF($E177="USD",IFERROR(INDEX(Instellingen!$B$22:$B$221,MATCH(Instellingen!$B$3,Instellingen!$A$22:$A$221,1)),""),IF($E177="EUR",IFERROR(INDEX(Instellingen!$C$22:$C$221,MATCH(Instellingen!$B$3,Instellingen!$A$22:$A$221,1)),""),""))))</f>
        <v/>
      </c>
      <c r="W177" s="14" t="str">
        <f t="shared" si="20"/>
        <v/>
      </c>
    </row>
    <row r="178" spans="1:23" x14ac:dyDescent="0.3">
      <c r="A178" s="6"/>
      <c r="B178" s="6"/>
      <c r="C178" s="6"/>
      <c r="D178" s="8"/>
      <c r="E178" s="6"/>
      <c r="F178" s="12"/>
      <c r="G178" s="13"/>
      <c r="H178" s="14" t="str">
        <f>IF($F178="","",$F178*IF($G178="",Instellingen!$B$4,$G178))</f>
        <v/>
      </c>
      <c r="I178" s="14" t="str">
        <f t="shared" si="18"/>
        <v/>
      </c>
      <c r="J178" s="14" t="str">
        <f>IF($A178="","",SUMIFS(Extra_kosten!$O$3:$O$402,Extra_kosten!$B$3:$B$402,$A178))</f>
        <v/>
      </c>
      <c r="K178" s="14" t="str">
        <f t="shared" si="19"/>
        <v/>
      </c>
      <c r="L178" s="14" t="str">
        <f>IF($A178="","",SUMIFS(Betalingen!$K$3:$K$802,Betalingen!$B$3:$B$802,$A178))</f>
        <v/>
      </c>
      <c r="M178" s="15" t="str">
        <f t="shared" si="16"/>
        <v/>
      </c>
      <c r="N178" s="16" t="str">
        <f t="shared" si="22"/>
        <v/>
      </c>
      <c r="O178" s="14" t="str">
        <f t="shared" si="17"/>
        <v/>
      </c>
      <c r="P178" s="17" t="str">
        <f>IF($A178="","",IFERROR(_xludf.AGGREGATE(14,6,Betalingen!$C$3:$C$802/(Betalingen!$B$3:$B$802=$A178),1),""))</f>
        <v/>
      </c>
      <c r="Q178" s="18" t="str">
        <f>IF($E178="","",IF($E178="SRD",1,IF($E178="USD",IFERROR(INDEX(Instellingen!$B$22:$B$221,MATCH($D178,Instellingen!$A$22:$A$221,1)),""),IF($E178="EUR",IFERROR(INDEX(Instellingen!$C$22:$C$221,MATCH($D178,Instellingen!$A$22:$A$221,1)),""),""))))</f>
        <v/>
      </c>
      <c r="R178" s="14" t="str">
        <f t="shared" si="21"/>
        <v/>
      </c>
      <c r="S178" s="14" t="str">
        <f>IF($K178="","",($H178+IF($A178="","",SUMIFS(Extra_kosten!$N$3:$N$402,Extra_kosten!$B$3:$B$402,$A178)))*$Q178)</f>
        <v/>
      </c>
      <c r="T178" s="14" t="str">
        <f>IF($A178="","",SUMIFS(Betalingen!$L$3:$L$802,Betalingen!$B$3:$B$802,$A178))</f>
        <v/>
      </c>
      <c r="U178" s="14" t="str">
        <f>IF($A178="","",SUMIFS(Betalingen!$P$3:$P$802,Betalingen!$B$3:$B$802,$A178))</f>
        <v/>
      </c>
      <c r="V178" s="18" t="str">
        <f>IF($E178="","",IF($E178="SRD",1,IF($E178="USD",IFERROR(INDEX(Instellingen!$B$22:$B$221,MATCH(Instellingen!$B$3,Instellingen!$A$22:$A$221,1)),""),IF($E178="EUR",IFERROR(INDEX(Instellingen!$C$22:$C$221,MATCH(Instellingen!$B$3,Instellingen!$A$22:$A$221,1)),""),""))))</f>
        <v/>
      </c>
      <c r="W178" s="14" t="str">
        <f t="shared" si="20"/>
        <v/>
      </c>
    </row>
    <row r="179" spans="1:23" x14ac:dyDescent="0.3">
      <c r="A179" s="6"/>
      <c r="B179" s="6"/>
      <c r="C179" s="6"/>
      <c r="D179" s="8"/>
      <c r="E179" s="6"/>
      <c r="F179" s="12"/>
      <c r="G179" s="13"/>
      <c r="H179" s="14" t="str">
        <f>IF($F179="","",$F179*IF($G179="",Instellingen!$B$4,$G179))</f>
        <v/>
      </c>
      <c r="I179" s="14" t="str">
        <f t="shared" si="18"/>
        <v/>
      </c>
      <c r="J179" s="14" t="str">
        <f>IF($A179="","",SUMIFS(Extra_kosten!$O$3:$O$402,Extra_kosten!$B$3:$B$402,$A179))</f>
        <v/>
      </c>
      <c r="K179" s="14" t="str">
        <f t="shared" si="19"/>
        <v/>
      </c>
      <c r="L179" s="14" t="str">
        <f>IF($A179="","",SUMIFS(Betalingen!$K$3:$K$802,Betalingen!$B$3:$B$802,$A179))</f>
        <v/>
      </c>
      <c r="M179" s="15" t="str">
        <f t="shared" si="16"/>
        <v/>
      </c>
      <c r="N179" s="16" t="str">
        <f t="shared" si="22"/>
        <v/>
      </c>
      <c r="O179" s="14" t="str">
        <f t="shared" si="17"/>
        <v/>
      </c>
      <c r="P179" s="17" t="str">
        <f>IF($A179="","",IFERROR(_xludf.AGGREGATE(14,6,Betalingen!$C$3:$C$802/(Betalingen!$B$3:$B$802=$A179),1),""))</f>
        <v/>
      </c>
      <c r="Q179" s="18" t="str">
        <f>IF($E179="","",IF($E179="SRD",1,IF($E179="USD",IFERROR(INDEX(Instellingen!$B$22:$B$221,MATCH($D179,Instellingen!$A$22:$A$221,1)),""),IF($E179="EUR",IFERROR(INDEX(Instellingen!$C$22:$C$221,MATCH($D179,Instellingen!$A$22:$A$221,1)),""),""))))</f>
        <v/>
      </c>
      <c r="R179" s="14" t="str">
        <f t="shared" si="21"/>
        <v/>
      </c>
      <c r="S179" s="14" t="str">
        <f>IF($K179="","",($H179+IF($A179="","",SUMIFS(Extra_kosten!$N$3:$N$402,Extra_kosten!$B$3:$B$402,$A179)))*$Q179)</f>
        <v/>
      </c>
      <c r="T179" s="14" t="str">
        <f>IF($A179="","",SUMIFS(Betalingen!$L$3:$L$802,Betalingen!$B$3:$B$802,$A179))</f>
        <v/>
      </c>
      <c r="U179" s="14" t="str">
        <f>IF($A179="","",SUMIFS(Betalingen!$P$3:$P$802,Betalingen!$B$3:$B$802,$A179))</f>
        <v/>
      </c>
      <c r="V179" s="18" t="str">
        <f>IF($E179="","",IF($E179="SRD",1,IF($E179="USD",IFERROR(INDEX(Instellingen!$B$22:$B$221,MATCH(Instellingen!$B$3,Instellingen!$A$22:$A$221,1)),""),IF($E179="EUR",IFERROR(INDEX(Instellingen!$C$22:$C$221,MATCH(Instellingen!$B$3,Instellingen!$A$22:$A$221,1)),""),""))))</f>
        <v/>
      </c>
      <c r="W179" s="14" t="str">
        <f t="shared" si="20"/>
        <v/>
      </c>
    </row>
    <row r="180" spans="1:23" x14ac:dyDescent="0.3">
      <c r="A180" s="6"/>
      <c r="B180" s="6"/>
      <c r="C180" s="6"/>
      <c r="D180" s="8"/>
      <c r="E180" s="6"/>
      <c r="F180" s="12"/>
      <c r="G180" s="13"/>
      <c r="H180" s="14" t="str">
        <f>IF($F180="","",$F180*IF($G180="",Instellingen!$B$4,$G180))</f>
        <v/>
      </c>
      <c r="I180" s="14" t="str">
        <f t="shared" si="18"/>
        <v/>
      </c>
      <c r="J180" s="14" t="str">
        <f>IF($A180="","",SUMIFS(Extra_kosten!$O$3:$O$402,Extra_kosten!$B$3:$B$402,$A180))</f>
        <v/>
      </c>
      <c r="K180" s="14" t="str">
        <f t="shared" si="19"/>
        <v/>
      </c>
      <c r="L180" s="14" t="str">
        <f>IF($A180="","",SUMIFS(Betalingen!$K$3:$K$802,Betalingen!$B$3:$B$802,$A180))</f>
        <v/>
      </c>
      <c r="M180" s="15" t="str">
        <f t="shared" si="16"/>
        <v/>
      </c>
      <c r="N180" s="16" t="str">
        <f t="shared" si="22"/>
        <v/>
      </c>
      <c r="O180" s="14" t="str">
        <f t="shared" si="17"/>
        <v/>
      </c>
      <c r="P180" s="17" t="str">
        <f>IF($A180="","",IFERROR(_xludf.AGGREGATE(14,6,Betalingen!$C$3:$C$802/(Betalingen!$B$3:$B$802=$A180),1),""))</f>
        <v/>
      </c>
      <c r="Q180" s="18" t="str">
        <f>IF($E180="","",IF($E180="SRD",1,IF($E180="USD",IFERROR(INDEX(Instellingen!$B$22:$B$221,MATCH($D180,Instellingen!$A$22:$A$221,1)),""),IF($E180="EUR",IFERROR(INDEX(Instellingen!$C$22:$C$221,MATCH($D180,Instellingen!$A$22:$A$221,1)),""),""))))</f>
        <v/>
      </c>
      <c r="R180" s="14" t="str">
        <f t="shared" si="21"/>
        <v/>
      </c>
      <c r="S180" s="14" t="str">
        <f>IF($K180="","",($H180+IF($A180="","",SUMIFS(Extra_kosten!$N$3:$N$402,Extra_kosten!$B$3:$B$402,$A180)))*$Q180)</f>
        <v/>
      </c>
      <c r="T180" s="14" t="str">
        <f>IF($A180="","",SUMIFS(Betalingen!$L$3:$L$802,Betalingen!$B$3:$B$802,$A180))</f>
        <v/>
      </c>
      <c r="U180" s="14" t="str">
        <f>IF($A180="","",SUMIFS(Betalingen!$P$3:$P$802,Betalingen!$B$3:$B$802,$A180))</f>
        <v/>
      </c>
      <c r="V180" s="18" t="str">
        <f>IF($E180="","",IF($E180="SRD",1,IF($E180="USD",IFERROR(INDEX(Instellingen!$B$22:$B$221,MATCH(Instellingen!$B$3,Instellingen!$A$22:$A$221,1)),""),IF($E180="EUR",IFERROR(INDEX(Instellingen!$C$22:$C$221,MATCH(Instellingen!$B$3,Instellingen!$A$22:$A$221,1)),""),""))))</f>
        <v/>
      </c>
      <c r="W180" s="14" t="str">
        <f t="shared" si="20"/>
        <v/>
      </c>
    </row>
    <row r="181" spans="1:23" x14ac:dyDescent="0.3">
      <c r="A181" s="6"/>
      <c r="B181" s="6"/>
      <c r="C181" s="6"/>
      <c r="D181" s="8"/>
      <c r="E181" s="6"/>
      <c r="F181" s="12"/>
      <c r="G181" s="13"/>
      <c r="H181" s="14" t="str">
        <f>IF($F181="","",$F181*IF($G181="",Instellingen!$B$4,$G181))</f>
        <v/>
      </c>
      <c r="I181" s="14" t="str">
        <f t="shared" si="18"/>
        <v/>
      </c>
      <c r="J181" s="14" t="str">
        <f>IF($A181="","",SUMIFS(Extra_kosten!$O$3:$O$402,Extra_kosten!$B$3:$B$402,$A181))</f>
        <v/>
      </c>
      <c r="K181" s="14" t="str">
        <f t="shared" si="19"/>
        <v/>
      </c>
      <c r="L181" s="14" t="str">
        <f>IF($A181="","",SUMIFS(Betalingen!$K$3:$K$802,Betalingen!$B$3:$B$802,$A181))</f>
        <v/>
      </c>
      <c r="M181" s="15" t="str">
        <f t="shared" si="16"/>
        <v/>
      </c>
      <c r="N181" s="16" t="str">
        <f t="shared" si="22"/>
        <v/>
      </c>
      <c r="O181" s="14" t="str">
        <f t="shared" si="17"/>
        <v/>
      </c>
      <c r="P181" s="17" t="str">
        <f>IF($A181="","",IFERROR(_xludf.AGGREGATE(14,6,Betalingen!$C$3:$C$802/(Betalingen!$B$3:$B$802=$A181),1),""))</f>
        <v/>
      </c>
      <c r="Q181" s="18" t="str">
        <f>IF($E181="","",IF($E181="SRD",1,IF($E181="USD",IFERROR(INDEX(Instellingen!$B$22:$B$221,MATCH($D181,Instellingen!$A$22:$A$221,1)),""),IF($E181="EUR",IFERROR(INDEX(Instellingen!$C$22:$C$221,MATCH($D181,Instellingen!$A$22:$A$221,1)),""),""))))</f>
        <v/>
      </c>
      <c r="R181" s="14" t="str">
        <f t="shared" si="21"/>
        <v/>
      </c>
      <c r="S181" s="14" t="str">
        <f>IF($K181="","",($H181+IF($A181="","",SUMIFS(Extra_kosten!$N$3:$N$402,Extra_kosten!$B$3:$B$402,$A181)))*$Q181)</f>
        <v/>
      </c>
      <c r="T181" s="14" t="str">
        <f>IF($A181="","",SUMIFS(Betalingen!$L$3:$L$802,Betalingen!$B$3:$B$802,$A181))</f>
        <v/>
      </c>
      <c r="U181" s="14" t="str">
        <f>IF($A181="","",SUMIFS(Betalingen!$P$3:$P$802,Betalingen!$B$3:$B$802,$A181))</f>
        <v/>
      </c>
      <c r="V181" s="18" t="str">
        <f>IF($E181="","",IF($E181="SRD",1,IF($E181="USD",IFERROR(INDEX(Instellingen!$B$22:$B$221,MATCH(Instellingen!$B$3,Instellingen!$A$22:$A$221,1)),""),IF($E181="EUR",IFERROR(INDEX(Instellingen!$C$22:$C$221,MATCH(Instellingen!$B$3,Instellingen!$A$22:$A$221,1)),""),""))))</f>
        <v/>
      </c>
      <c r="W181" s="14" t="str">
        <f t="shared" si="20"/>
        <v/>
      </c>
    </row>
    <row r="182" spans="1:23" x14ac:dyDescent="0.3">
      <c r="A182" s="6"/>
      <c r="B182" s="6"/>
      <c r="C182" s="6"/>
      <c r="D182" s="8"/>
      <c r="E182" s="6"/>
      <c r="F182" s="12"/>
      <c r="G182" s="13"/>
      <c r="H182" s="14" t="str">
        <f>IF($F182="","",$F182*IF($G182="",Instellingen!$B$4,$G182))</f>
        <v/>
      </c>
      <c r="I182" s="14" t="str">
        <f t="shared" si="18"/>
        <v/>
      </c>
      <c r="J182" s="14" t="str">
        <f>IF($A182="","",SUMIFS(Extra_kosten!$O$3:$O$402,Extra_kosten!$B$3:$B$402,$A182))</f>
        <v/>
      </c>
      <c r="K182" s="14" t="str">
        <f t="shared" si="19"/>
        <v/>
      </c>
      <c r="L182" s="14" t="str">
        <f>IF($A182="","",SUMIFS(Betalingen!$K$3:$K$802,Betalingen!$B$3:$B$802,$A182))</f>
        <v/>
      </c>
      <c r="M182" s="15" t="str">
        <f t="shared" si="16"/>
        <v/>
      </c>
      <c r="N182" s="16" t="str">
        <f t="shared" si="22"/>
        <v/>
      </c>
      <c r="O182" s="14" t="str">
        <f t="shared" si="17"/>
        <v/>
      </c>
      <c r="P182" s="17" t="str">
        <f>IF($A182="","",IFERROR(_xludf.AGGREGATE(14,6,Betalingen!$C$3:$C$802/(Betalingen!$B$3:$B$802=$A182),1),""))</f>
        <v/>
      </c>
      <c r="Q182" s="18" t="str">
        <f>IF($E182="","",IF($E182="SRD",1,IF($E182="USD",IFERROR(INDEX(Instellingen!$B$22:$B$221,MATCH($D182,Instellingen!$A$22:$A$221,1)),""),IF($E182="EUR",IFERROR(INDEX(Instellingen!$C$22:$C$221,MATCH($D182,Instellingen!$A$22:$A$221,1)),""),""))))</f>
        <v/>
      </c>
      <c r="R182" s="14" t="str">
        <f t="shared" si="21"/>
        <v/>
      </c>
      <c r="S182" s="14" t="str">
        <f>IF($K182="","",($H182+IF($A182="","",SUMIFS(Extra_kosten!$N$3:$N$402,Extra_kosten!$B$3:$B$402,$A182)))*$Q182)</f>
        <v/>
      </c>
      <c r="T182" s="14" t="str">
        <f>IF($A182="","",SUMIFS(Betalingen!$L$3:$L$802,Betalingen!$B$3:$B$802,$A182))</f>
        <v/>
      </c>
      <c r="U182" s="14" t="str">
        <f>IF($A182="","",SUMIFS(Betalingen!$P$3:$P$802,Betalingen!$B$3:$B$802,$A182))</f>
        <v/>
      </c>
      <c r="V182" s="18" t="str">
        <f>IF($E182="","",IF($E182="SRD",1,IF($E182="USD",IFERROR(INDEX(Instellingen!$B$22:$B$221,MATCH(Instellingen!$B$3,Instellingen!$A$22:$A$221,1)),""),IF($E182="EUR",IFERROR(INDEX(Instellingen!$C$22:$C$221,MATCH(Instellingen!$B$3,Instellingen!$A$22:$A$221,1)),""),""))))</f>
        <v/>
      </c>
      <c r="W182" s="14" t="str">
        <f t="shared" si="20"/>
        <v/>
      </c>
    </row>
    <row r="183" spans="1:23" x14ac:dyDescent="0.3">
      <c r="A183" s="6"/>
      <c r="B183" s="6"/>
      <c r="C183" s="6"/>
      <c r="D183" s="8"/>
      <c r="E183" s="6"/>
      <c r="F183" s="12"/>
      <c r="G183" s="13"/>
      <c r="H183" s="14" t="str">
        <f>IF($F183="","",$F183*IF($G183="",Instellingen!$B$4,$G183))</f>
        <v/>
      </c>
      <c r="I183" s="14" t="str">
        <f t="shared" si="18"/>
        <v/>
      </c>
      <c r="J183" s="14" t="str">
        <f>IF($A183="","",SUMIFS(Extra_kosten!$O$3:$O$402,Extra_kosten!$B$3:$B$402,$A183))</f>
        <v/>
      </c>
      <c r="K183" s="14" t="str">
        <f t="shared" si="19"/>
        <v/>
      </c>
      <c r="L183" s="14" t="str">
        <f>IF($A183="","",SUMIFS(Betalingen!$K$3:$K$802,Betalingen!$B$3:$B$802,$A183))</f>
        <v/>
      </c>
      <c r="M183" s="15" t="str">
        <f t="shared" si="16"/>
        <v/>
      </c>
      <c r="N183" s="16" t="str">
        <f t="shared" si="22"/>
        <v/>
      </c>
      <c r="O183" s="14" t="str">
        <f t="shared" si="17"/>
        <v/>
      </c>
      <c r="P183" s="17" t="str">
        <f>IF($A183="","",IFERROR(_xludf.AGGREGATE(14,6,Betalingen!$C$3:$C$802/(Betalingen!$B$3:$B$802=$A183),1),""))</f>
        <v/>
      </c>
      <c r="Q183" s="18" t="str">
        <f>IF($E183="","",IF($E183="SRD",1,IF($E183="USD",IFERROR(INDEX(Instellingen!$B$22:$B$221,MATCH($D183,Instellingen!$A$22:$A$221,1)),""),IF($E183="EUR",IFERROR(INDEX(Instellingen!$C$22:$C$221,MATCH($D183,Instellingen!$A$22:$A$221,1)),""),""))))</f>
        <v/>
      </c>
      <c r="R183" s="14" t="str">
        <f t="shared" si="21"/>
        <v/>
      </c>
      <c r="S183" s="14" t="str">
        <f>IF($K183="","",($H183+IF($A183="","",SUMIFS(Extra_kosten!$N$3:$N$402,Extra_kosten!$B$3:$B$402,$A183)))*$Q183)</f>
        <v/>
      </c>
      <c r="T183" s="14" t="str">
        <f>IF($A183="","",SUMIFS(Betalingen!$L$3:$L$802,Betalingen!$B$3:$B$802,$A183))</f>
        <v/>
      </c>
      <c r="U183" s="14" t="str">
        <f>IF($A183="","",SUMIFS(Betalingen!$P$3:$P$802,Betalingen!$B$3:$B$802,$A183))</f>
        <v/>
      </c>
      <c r="V183" s="18" t="str">
        <f>IF($E183="","",IF($E183="SRD",1,IF($E183="USD",IFERROR(INDEX(Instellingen!$B$22:$B$221,MATCH(Instellingen!$B$3,Instellingen!$A$22:$A$221,1)),""),IF($E183="EUR",IFERROR(INDEX(Instellingen!$C$22:$C$221,MATCH(Instellingen!$B$3,Instellingen!$A$22:$A$221,1)),""),""))))</f>
        <v/>
      </c>
      <c r="W183" s="14" t="str">
        <f t="shared" si="20"/>
        <v/>
      </c>
    </row>
    <row r="184" spans="1:23" x14ac:dyDescent="0.3">
      <c r="A184" s="6"/>
      <c r="B184" s="6"/>
      <c r="C184" s="6"/>
      <c r="D184" s="8"/>
      <c r="E184" s="6"/>
      <c r="F184" s="12"/>
      <c r="G184" s="13"/>
      <c r="H184" s="14" t="str">
        <f>IF($F184="","",$F184*IF($G184="",Instellingen!$B$4,$G184))</f>
        <v/>
      </c>
      <c r="I184" s="14" t="str">
        <f t="shared" si="18"/>
        <v/>
      </c>
      <c r="J184" s="14" t="str">
        <f>IF($A184="","",SUMIFS(Extra_kosten!$O$3:$O$402,Extra_kosten!$B$3:$B$402,$A184))</f>
        <v/>
      </c>
      <c r="K184" s="14" t="str">
        <f t="shared" si="19"/>
        <v/>
      </c>
      <c r="L184" s="14" t="str">
        <f>IF($A184="","",SUMIFS(Betalingen!$K$3:$K$802,Betalingen!$B$3:$B$802,$A184))</f>
        <v/>
      </c>
      <c r="M184" s="15" t="str">
        <f t="shared" si="16"/>
        <v/>
      </c>
      <c r="N184" s="16" t="str">
        <f t="shared" si="22"/>
        <v/>
      </c>
      <c r="O184" s="14" t="str">
        <f t="shared" si="17"/>
        <v/>
      </c>
      <c r="P184" s="17" t="str">
        <f>IF($A184="","",IFERROR(_xludf.AGGREGATE(14,6,Betalingen!$C$3:$C$802/(Betalingen!$B$3:$B$802=$A184),1),""))</f>
        <v/>
      </c>
      <c r="Q184" s="18" t="str">
        <f>IF($E184="","",IF($E184="SRD",1,IF($E184="USD",IFERROR(INDEX(Instellingen!$B$22:$B$221,MATCH($D184,Instellingen!$A$22:$A$221,1)),""),IF($E184="EUR",IFERROR(INDEX(Instellingen!$C$22:$C$221,MATCH($D184,Instellingen!$A$22:$A$221,1)),""),""))))</f>
        <v/>
      </c>
      <c r="R184" s="14" t="str">
        <f t="shared" si="21"/>
        <v/>
      </c>
      <c r="S184" s="14" t="str">
        <f>IF($K184="","",($H184+IF($A184="","",SUMIFS(Extra_kosten!$N$3:$N$402,Extra_kosten!$B$3:$B$402,$A184)))*$Q184)</f>
        <v/>
      </c>
      <c r="T184" s="14" t="str">
        <f>IF($A184="","",SUMIFS(Betalingen!$L$3:$L$802,Betalingen!$B$3:$B$802,$A184))</f>
        <v/>
      </c>
      <c r="U184" s="14" t="str">
        <f>IF($A184="","",SUMIFS(Betalingen!$P$3:$P$802,Betalingen!$B$3:$B$802,$A184))</f>
        <v/>
      </c>
      <c r="V184" s="18" t="str">
        <f>IF($E184="","",IF($E184="SRD",1,IF($E184="USD",IFERROR(INDEX(Instellingen!$B$22:$B$221,MATCH(Instellingen!$B$3,Instellingen!$A$22:$A$221,1)),""),IF($E184="EUR",IFERROR(INDEX(Instellingen!$C$22:$C$221,MATCH(Instellingen!$B$3,Instellingen!$A$22:$A$221,1)),""),""))))</f>
        <v/>
      </c>
      <c r="W184" s="14" t="str">
        <f t="shared" si="20"/>
        <v/>
      </c>
    </row>
    <row r="185" spans="1:23" x14ac:dyDescent="0.3">
      <c r="A185" s="6"/>
      <c r="B185" s="6"/>
      <c r="C185" s="6"/>
      <c r="D185" s="8"/>
      <c r="E185" s="6"/>
      <c r="F185" s="12"/>
      <c r="G185" s="13"/>
      <c r="H185" s="14" t="str">
        <f>IF($F185="","",$F185*IF($G185="",Instellingen!$B$4,$G185))</f>
        <v/>
      </c>
      <c r="I185" s="14" t="str">
        <f t="shared" si="18"/>
        <v/>
      </c>
      <c r="J185" s="14" t="str">
        <f>IF($A185="","",SUMIFS(Extra_kosten!$O$3:$O$402,Extra_kosten!$B$3:$B$402,$A185))</f>
        <v/>
      </c>
      <c r="K185" s="14" t="str">
        <f t="shared" si="19"/>
        <v/>
      </c>
      <c r="L185" s="14" t="str">
        <f>IF($A185="","",SUMIFS(Betalingen!$K$3:$K$802,Betalingen!$B$3:$B$802,$A185))</f>
        <v/>
      </c>
      <c r="M185" s="15" t="str">
        <f t="shared" si="16"/>
        <v/>
      </c>
      <c r="N185" s="16" t="str">
        <f t="shared" si="22"/>
        <v/>
      </c>
      <c r="O185" s="14" t="str">
        <f t="shared" si="17"/>
        <v/>
      </c>
      <c r="P185" s="17" t="str">
        <f>IF($A185="","",IFERROR(_xludf.AGGREGATE(14,6,Betalingen!$C$3:$C$802/(Betalingen!$B$3:$B$802=$A185),1),""))</f>
        <v/>
      </c>
      <c r="Q185" s="18" t="str">
        <f>IF($E185="","",IF($E185="SRD",1,IF($E185="USD",IFERROR(INDEX(Instellingen!$B$22:$B$221,MATCH($D185,Instellingen!$A$22:$A$221,1)),""),IF($E185="EUR",IFERROR(INDEX(Instellingen!$C$22:$C$221,MATCH($D185,Instellingen!$A$22:$A$221,1)),""),""))))</f>
        <v/>
      </c>
      <c r="R185" s="14" t="str">
        <f t="shared" si="21"/>
        <v/>
      </c>
      <c r="S185" s="14" t="str">
        <f>IF($K185="","",($H185+IF($A185="","",SUMIFS(Extra_kosten!$N$3:$N$402,Extra_kosten!$B$3:$B$402,$A185)))*$Q185)</f>
        <v/>
      </c>
      <c r="T185" s="14" t="str">
        <f>IF($A185="","",SUMIFS(Betalingen!$L$3:$L$802,Betalingen!$B$3:$B$802,$A185))</f>
        <v/>
      </c>
      <c r="U185" s="14" t="str">
        <f>IF($A185="","",SUMIFS(Betalingen!$P$3:$P$802,Betalingen!$B$3:$B$802,$A185))</f>
        <v/>
      </c>
      <c r="V185" s="18" t="str">
        <f>IF($E185="","",IF($E185="SRD",1,IF($E185="USD",IFERROR(INDEX(Instellingen!$B$22:$B$221,MATCH(Instellingen!$B$3,Instellingen!$A$22:$A$221,1)),""),IF($E185="EUR",IFERROR(INDEX(Instellingen!$C$22:$C$221,MATCH(Instellingen!$B$3,Instellingen!$A$22:$A$221,1)),""),""))))</f>
        <v/>
      </c>
      <c r="W185" s="14" t="str">
        <f t="shared" si="20"/>
        <v/>
      </c>
    </row>
    <row r="186" spans="1:23" x14ac:dyDescent="0.3">
      <c r="A186" s="6"/>
      <c r="B186" s="6"/>
      <c r="C186" s="6"/>
      <c r="D186" s="8"/>
      <c r="E186" s="6"/>
      <c r="F186" s="12"/>
      <c r="G186" s="13"/>
      <c r="H186" s="14" t="str">
        <f>IF($F186="","",$F186*IF($G186="",Instellingen!$B$4,$G186))</f>
        <v/>
      </c>
      <c r="I186" s="14" t="str">
        <f t="shared" si="18"/>
        <v/>
      </c>
      <c r="J186" s="14" t="str">
        <f>IF($A186="","",SUMIFS(Extra_kosten!$O$3:$O$402,Extra_kosten!$B$3:$B$402,$A186))</f>
        <v/>
      </c>
      <c r="K186" s="14" t="str">
        <f t="shared" si="19"/>
        <v/>
      </c>
      <c r="L186" s="14" t="str">
        <f>IF($A186="","",SUMIFS(Betalingen!$K$3:$K$802,Betalingen!$B$3:$B$802,$A186))</f>
        <v/>
      </c>
      <c r="M186" s="15" t="str">
        <f t="shared" si="16"/>
        <v/>
      </c>
      <c r="N186" s="16" t="str">
        <f t="shared" si="22"/>
        <v/>
      </c>
      <c r="O186" s="14" t="str">
        <f t="shared" si="17"/>
        <v/>
      </c>
      <c r="P186" s="17" t="str">
        <f>IF($A186="","",IFERROR(_xludf.AGGREGATE(14,6,Betalingen!$C$3:$C$802/(Betalingen!$B$3:$B$802=$A186),1),""))</f>
        <v/>
      </c>
      <c r="Q186" s="18" t="str">
        <f>IF($E186="","",IF($E186="SRD",1,IF($E186="USD",IFERROR(INDEX(Instellingen!$B$22:$B$221,MATCH($D186,Instellingen!$A$22:$A$221,1)),""),IF($E186="EUR",IFERROR(INDEX(Instellingen!$C$22:$C$221,MATCH($D186,Instellingen!$A$22:$A$221,1)),""),""))))</f>
        <v/>
      </c>
      <c r="R186" s="14" t="str">
        <f t="shared" si="21"/>
        <v/>
      </c>
      <c r="S186" s="14" t="str">
        <f>IF($K186="","",($H186+IF($A186="","",SUMIFS(Extra_kosten!$N$3:$N$402,Extra_kosten!$B$3:$B$402,$A186)))*$Q186)</f>
        <v/>
      </c>
      <c r="T186" s="14" t="str">
        <f>IF($A186="","",SUMIFS(Betalingen!$L$3:$L$802,Betalingen!$B$3:$B$802,$A186))</f>
        <v/>
      </c>
      <c r="U186" s="14" t="str">
        <f>IF($A186="","",SUMIFS(Betalingen!$P$3:$P$802,Betalingen!$B$3:$B$802,$A186))</f>
        <v/>
      </c>
      <c r="V186" s="18" t="str">
        <f>IF($E186="","",IF($E186="SRD",1,IF($E186="USD",IFERROR(INDEX(Instellingen!$B$22:$B$221,MATCH(Instellingen!$B$3,Instellingen!$A$22:$A$221,1)),""),IF($E186="EUR",IFERROR(INDEX(Instellingen!$C$22:$C$221,MATCH(Instellingen!$B$3,Instellingen!$A$22:$A$221,1)),""),""))))</f>
        <v/>
      </c>
      <c r="W186" s="14" t="str">
        <f t="shared" si="20"/>
        <v/>
      </c>
    </row>
    <row r="187" spans="1:23" x14ac:dyDescent="0.3">
      <c r="A187" s="6"/>
      <c r="B187" s="6"/>
      <c r="C187" s="6"/>
      <c r="D187" s="8"/>
      <c r="E187" s="6"/>
      <c r="F187" s="12"/>
      <c r="G187" s="13"/>
      <c r="H187" s="14" t="str">
        <f>IF($F187="","",$F187*IF($G187="",Instellingen!$B$4,$G187))</f>
        <v/>
      </c>
      <c r="I187" s="14" t="str">
        <f t="shared" si="18"/>
        <v/>
      </c>
      <c r="J187" s="14" t="str">
        <f>IF($A187="","",SUMIFS(Extra_kosten!$O$3:$O$402,Extra_kosten!$B$3:$B$402,$A187))</f>
        <v/>
      </c>
      <c r="K187" s="14" t="str">
        <f t="shared" si="19"/>
        <v/>
      </c>
      <c r="L187" s="14" t="str">
        <f>IF($A187="","",SUMIFS(Betalingen!$K$3:$K$802,Betalingen!$B$3:$B$802,$A187))</f>
        <v/>
      </c>
      <c r="M187" s="15" t="str">
        <f t="shared" si="16"/>
        <v/>
      </c>
      <c r="N187" s="16" t="str">
        <f t="shared" si="22"/>
        <v/>
      </c>
      <c r="O187" s="14" t="str">
        <f t="shared" si="17"/>
        <v/>
      </c>
      <c r="P187" s="17" t="str">
        <f>IF($A187="","",IFERROR(_xludf.AGGREGATE(14,6,Betalingen!$C$3:$C$802/(Betalingen!$B$3:$B$802=$A187),1),""))</f>
        <v/>
      </c>
      <c r="Q187" s="18" t="str">
        <f>IF($E187="","",IF($E187="SRD",1,IF($E187="USD",IFERROR(INDEX(Instellingen!$B$22:$B$221,MATCH($D187,Instellingen!$A$22:$A$221,1)),""),IF($E187="EUR",IFERROR(INDEX(Instellingen!$C$22:$C$221,MATCH($D187,Instellingen!$A$22:$A$221,1)),""),""))))</f>
        <v/>
      </c>
      <c r="R187" s="14" t="str">
        <f t="shared" si="21"/>
        <v/>
      </c>
      <c r="S187" s="14" t="str">
        <f>IF($K187="","",($H187+IF($A187="","",SUMIFS(Extra_kosten!$N$3:$N$402,Extra_kosten!$B$3:$B$402,$A187)))*$Q187)</f>
        <v/>
      </c>
      <c r="T187" s="14" t="str">
        <f>IF($A187="","",SUMIFS(Betalingen!$L$3:$L$802,Betalingen!$B$3:$B$802,$A187))</f>
        <v/>
      </c>
      <c r="U187" s="14" t="str">
        <f>IF($A187="","",SUMIFS(Betalingen!$P$3:$P$802,Betalingen!$B$3:$B$802,$A187))</f>
        <v/>
      </c>
      <c r="V187" s="18" t="str">
        <f>IF($E187="","",IF($E187="SRD",1,IF($E187="USD",IFERROR(INDEX(Instellingen!$B$22:$B$221,MATCH(Instellingen!$B$3,Instellingen!$A$22:$A$221,1)),""),IF($E187="EUR",IFERROR(INDEX(Instellingen!$C$22:$C$221,MATCH(Instellingen!$B$3,Instellingen!$A$22:$A$221,1)),""),""))))</f>
        <v/>
      </c>
      <c r="W187" s="14" t="str">
        <f t="shared" si="20"/>
        <v/>
      </c>
    </row>
    <row r="188" spans="1:23" x14ac:dyDescent="0.3">
      <c r="A188" s="6"/>
      <c r="B188" s="6"/>
      <c r="C188" s="6"/>
      <c r="D188" s="8"/>
      <c r="E188" s="6"/>
      <c r="F188" s="12"/>
      <c r="G188" s="13"/>
      <c r="H188" s="14" t="str">
        <f>IF($F188="","",$F188*IF($G188="",Instellingen!$B$4,$G188))</f>
        <v/>
      </c>
      <c r="I188" s="14" t="str">
        <f t="shared" si="18"/>
        <v/>
      </c>
      <c r="J188" s="14" t="str">
        <f>IF($A188="","",SUMIFS(Extra_kosten!$O$3:$O$402,Extra_kosten!$B$3:$B$402,$A188))</f>
        <v/>
      </c>
      <c r="K188" s="14" t="str">
        <f t="shared" si="19"/>
        <v/>
      </c>
      <c r="L188" s="14" t="str">
        <f>IF($A188="","",SUMIFS(Betalingen!$K$3:$K$802,Betalingen!$B$3:$B$802,$A188))</f>
        <v/>
      </c>
      <c r="M188" s="15" t="str">
        <f t="shared" si="16"/>
        <v/>
      </c>
      <c r="N188" s="16" t="str">
        <f t="shared" si="22"/>
        <v/>
      </c>
      <c r="O188" s="14" t="str">
        <f t="shared" si="17"/>
        <v/>
      </c>
      <c r="P188" s="17" t="str">
        <f>IF($A188="","",IFERROR(_xludf.AGGREGATE(14,6,Betalingen!$C$3:$C$802/(Betalingen!$B$3:$B$802=$A188),1),""))</f>
        <v/>
      </c>
      <c r="Q188" s="18" t="str">
        <f>IF($E188="","",IF($E188="SRD",1,IF($E188="USD",IFERROR(INDEX(Instellingen!$B$22:$B$221,MATCH($D188,Instellingen!$A$22:$A$221,1)),""),IF($E188="EUR",IFERROR(INDEX(Instellingen!$C$22:$C$221,MATCH($D188,Instellingen!$A$22:$A$221,1)),""),""))))</f>
        <v/>
      </c>
      <c r="R188" s="14" t="str">
        <f t="shared" si="21"/>
        <v/>
      </c>
      <c r="S188" s="14" t="str">
        <f>IF($K188="","",($H188+IF($A188="","",SUMIFS(Extra_kosten!$N$3:$N$402,Extra_kosten!$B$3:$B$402,$A188)))*$Q188)</f>
        <v/>
      </c>
      <c r="T188" s="14" t="str">
        <f>IF($A188="","",SUMIFS(Betalingen!$L$3:$L$802,Betalingen!$B$3:$B$802,$A188))</f>
        <v/>
      </c>
      <c r="U188" s="14" t="str">
        <f>IF($A188="","",SUMIFS(Betalingen!$P$3:$P$802,Betalingen!$B$3:$B$802,$A188))</f>
        <v/>
      </c>
      <c r="V188" s="18" t="str">
        <f>IF($E188="","",IF($E188="SRD",1,IF($E188="USD",IFERROR(INDEX(Instellingen!$B$22:$B$221,MATCH(Instellingen!$B$3,Instellingen!$A$22:$A$221,1)),""),IF($E188="EUR",IFERROR(INDEX(Instellingen!$C$22:$C$221,MATCH(Instellingen!$B$3,Instellingen!$A$22:$A$221,1)),""),""))))</f>
        <v/>
      </c>
      <c r="W188" s="14" t="str">
        <f t="shared" si="20"/>
        <v/>
      </c>
    </row>
    <row r="189" spans="1:23" x14ac:dyDescent="0.3">
      <c r="A189" s="6"/>
      <c r="B189" s="6"/>
      <c r="C189" s="6"/>
      <c r="D189" s="8"/>
      <c r="E189" s="6"/>
      <c r="F189" s="12"/>
      <c r="G189" s="13"/>
      <c r="H189" s="14" t="str">
        <f>IF($F189="","",$F189*IF($G189="",Instellingen!$B$4,$G189))</f>
        <v/>
      </c>
      <c r="I189" s="14" t="str">
        <f t="shared" si="18"/>
        <v/>
      </c>
      <c r="J189" s="14" t="str">
        <f>IF($A189="","",SUMIFS(Extra_kosten!$O$3:$O$402,Extra_kosten!$B$3:$B$402,$A189))</f>
        <v/>
      </c>
      <c r="K189" s="14" t="str">
        <f t="shared" si="19"/>
        <v/>
      </c>
      <c r="L189" s="14" t="str">
        <f>IF($A189="","",SUMIFS(Betalingen!$K$3:$K$802,Betalingen!$B$3:$B$802,$A189))</f>
        <v/>
      </c>
      <c r="M189" s="15" t="str">
        <f t="shared" si="16"/>
        <v/>
      </c>
      <c r="N189" s="16" t="str">
        <f t="shared" si="22"/>
        <v/>
      </c>
      <c r="O189" s="14" t="str">
        <f t="shared" si="17"/>
        <v/>
      </c>
      <c r="P189" s="17" t="str">
        <f>IF($A189="","",IFERROR(_xludf.AGGREGATE(14,6,Betalingen!$C$3:$C$802/(Betalingen!$B$3:$B$802=$A189),1),""))</f>
        <v/>
      </c>
      <c r="Q189" s="18" t="str">
        <f>IF($E189="","",IF($E189="SRD",1,IF($E189="USD",IFERROR(INDEX(Instellingen!$B$22:$B$221,MATCH($D189,Instellingen!$A$22:$A$221,1)),""),IF($E189="EUR",IFERROR(INDEX(Instellingen!$C$22:$C$221,MATCH($D189,Instellingen!$A$22:$A$221,1)),""),""))))</f>
        <v/>
      </c>
      <c r="R189" s="14" t="str">
        <f t="shared" si="21"/>
        <v/>
      </c>
      <c r="S189" s="14" t="str">
        <f>IF($K189="","",($H189+IF($A189="","",SUMIFS(Extra_kosten!$N$3:$N$402,Extra_kosten!$B$3:$B$402,$A189)))*$Q189)</f>
        <v/>
      </c>
      <c r="T189" s="14" t="str">
        <f>IF($A189="","",SUMIFS(Betalingen!$L$3:$L$802,Betalingen!$B$3:$B$802,$A189))</f>
        <v/>
      </c>
      <c r="U189" s="14" t="str">
        <f>IF($A189="","",SUMIFS(Betalingen!$P$3:$P$802,Betalingen!$B$3:$B$802,$A189))</f>
        <v/>
      </c>
      <c r="V189" s="18" t="str">
        <f>IF($E189="","",IF($E189="SRD",1,IF($E189="USD",IFERROR(INDEX(Instellingen!$B$22:$B$221,MATCH(Instellingen!$B$3,Instellingen!$A$22:$A$221,1)),""),IF($E189="EUR",IFERROR(INDEX(Instellingen!$C$22:$C$221,MATCH(Instellingen!$B$3,Instellingen!$A$22:$A$221,1)),""),""))))</f>
        <v/>
      </c>
      <c r="W189" s="14" t="str">
        <f t="shared" si="20"/>
        <v/>
      </c>
    </row>
    <row r="190" spans="1:23" x14ac:dyDescent="0.3">
      <c r="A190" s="6"/>
      <c r="B190" s="6"/>
      <c r="C190" s="6"/>
      <c r="D190" s="8"/>
      <c r="E190" s="6"/>
      <c r="F190" s="12"/>
      <c r="G190" s="13"/>
      <c r="H190" s="14" t="str">
        <f>IF($F190="","",$F190*IF($G190="",Instellingen!$B$4,$G190))</f>
        <v/>
      </c>
      <c r="I190" s="14" t="str">
        <f t="shared" si="18"/>
        <v/>
      </c>
      <c r="J190" s="14" t="str">
        <f>IF($A190="","",SUMIFS(Extra_kosten!$O$3:$O$402,Extra_kosten!$B$3:$B$402,$A190))</f>
        <v/>
      </c>
      <c r="K190" s="14" t="str">
        <f t="shared" si="19"/>
        <v/>
      </c>
      <c r="L190" s="14" t="str">
        <f>IF($A190="","",SUMIFS(Betalingen!$K$3:$K$802,Betalingen!$B$3:$B$802,$A190))</f>
        <v/>
      </c>
      <c r="M190" s="15" t="str">
        <f t="shared" si="16"/>
        <v/>
      </c>
      <c r="N190" s="16" t="str">
        <f t="shared" si="22"/>
        <v/>
      </c>
      <c r="O190" s="14" t="str">
        <f t="shared" si="17"/>
        <v/>
      </c>
      <c r="P190" s="17" t="str">
        <f>IF($A190="","",IFERROR(_xludf.AGGREGATE(14,6,Betalingen!$C$3:$C$802/(Betalingen!$B$3:$B$802=$A190),1),""))</f>
        <v/>
      </c>
      <c r="Q190" s="18" t="str">
        <f>IF($E190="","",IF($E190="SRD",1,IF($E190="USD",IFERROR(INDEX(Instellingen!$B$22:$B$221,MATCH($D190,Instellingen!$A$22:$A$221,1)),""),IF($E190="EUR",IFERROR(INDEX(Instellingen!$C$22:$C$221,MATCH($D190,Instellingen!$A$22:$A$221,1)),""),""))))</f>
        <v/>
      </c>
      <c r="R190" s="14" t="str">
        <f t="shared" si="21"/>
        <v/>
      </c>
      <c r="S190" s="14" t="str">
        <f>IF($K190="","",($H190+IF($A190="","",SUMIFS(Extra_kosten!$N$3:$N$402,Extra_kosten!$B$3:$B$402,$A190)))*$Q190)</f>
        <v/>
      </c>
      <c r="T190" s="14" t="str">
        <f>IF($A190="","",SUMIFS(Betalingen!$L$3:$L$802,Betalingen!$B$3:$B$802,$A190))</f>
        <v/>
      </c>
      <c r="U190" s="14" t="str">
        <f>IF($A190="","",SUMIFS(Betalingen!$P$3:$P$802,Betalingen!$B$3:$B$802,$A190))</f>
        <v/>
      </c>
      <c r="V190" s="18" t="str">
        <f>IF($E190="","",IF($E190="SRD",1,IF($E190="USD",IFERROR(INDEX(Instellingen!$B$22:$B$221,MATCH(Instellingen!$B$3,Instellingen!$A$22:$A$221,1)),""),IF($E190="EUR",IFERROR(INDEX(Instellingen!$C$22:$C$221,MATCH(Instellingen!$B$3,Instellingen!$A$22:$A$221,1)),""),""))))</f>
        <v/>
      </c>
      <c r="W190" s="14" t="str">
        <f t="shared" si="20"/>
        <v/>
      </c>
    </row>
    <row r="191" spans="1:23" x14ac:dyDescent="0.3">
      <c r="A191" s="6"/>
      <c r="B191" s="6"/>
      <c r="C191" s="6"/>
      <c r="D191" s="8"/>
      <c r="E191" s="6"/>
      <c r="F191" s="12"/>
      <c r="G191" s="13"/>
      <c r="H191" s="14" t="str">
        <f>IF($F191="","",$F191*IF($G191="",Instellingen!$B$4,$G191))</f>
        <v/>
      </c>
      <c r="I191" s="14" t="str">
        <f t="shared" si="18"/>
        <v/>
      </c>
      <c r="J191" s="14" t="str">
        <f>IF($A191="","",SUMIFS(Extra_kosten!$O$3:$O$402,Extra_kosten!$B$3:$B$402,$A191))</f>
        <v/>
      </c>
      <c r="K191" s="14" t="str">
        <f t="shared" si="19"/>
        <v/>
      </c>
      <c r="L191" s="14" t="str">
        <f>IF($A191="","",SUMIFS(Betalingen!$K$3:$K$802,Betalingen!$B$3:$B$802,$A191))</f>
        <v/>
      </c>
      <c r="M191" s="15" t="str">
        <f t="shared" si="16"/>
        <v/>
      </c>
      <c r="N191" s="16" t="str">
        <f t="shared" si="22"/>
        <v/>
      </c>
      <c r="O191" s="14" t="str">
        <f t="shared" si="17"/>
        <v/>
      </c>
      <c r="P191" s="17" t="str">
        <f>IF($A191="","",IFERROR(_xludf.AGGREGATE(14,6,Betalingen!$C$3:$C$802/(Betalingen!$B$3:$B$802=$A191),1),""))</f>
        <v/>
      </c>
      <c r="Q191" s="18" t="str">
        <f>IF($E191="","",IF($E191="SRD",1,IF($E191="USD",IFERROR(INDEX(Instellingen!$B$22:$B$221,MATCH($D191,Instellingen!$A$22:$A$221,1)),""),IF($E191="EUR",IFERROR(INDEX(Instellingen!$C$22:$C$221,MATCH($D191,Instellingen!$A$22:$A$221,1)),""),""))))</f>
        <v/>
      </c>
      <c r="R191" s="14" t="str">
        <f t="shared" si="21"/>
        <v/>
      </c>
      <c r="S191" s="14" t="str">
        <f>IF($K191="","",($H191+IF($A191="","",SUMIFS(Extra_kosten!$N$3:$N$402,Extra_kosten!$B$3:$B$402,$A191)))*$Q191)</f>
        <v/>
      </c>
      <c r="T191" s="14" t="str">
        <f>IF($A191="","",SUMIFS(Betalingen!$L$3:$L$802,Betalingen!$B$3:$B$802,$A191))</f>
        <v/>
      </c>
      <c r="U191" s="14" t="str">
        <f>IF($A191="","",SUMIFS(Betalingen!$P$3:$P$802,Betalingen!$B$3:$B$802,$A191))</f>
        <v/>
      </c>
      <c r="V191" s="18" t="str">
        <f>IF($E191="","",IF($E191="SRD",1,IF($E191="USD",IFERROR(INDEX(Instellingen!$B$22:$B$221,MATCH(Instellingen!$B$3,Instellingen!$A$22:$A$221,1)),""),IF($E191="EUR",IFERROR(INDEX(Instellingen!$C$22:$C$221,MATCH(Instellingen!$B$3,Instellingen!$A$22:$A$221,1)),""),""))))</f>
        <v/>
      </c>
      <c r="W191" s="14" t="str">
        <f t="shared" si="20"/>
        <v/>
      </c>
    </row>
    <row r="192" spans="1:23" x14ac:dyDescent="0.3">
      <c r="A192" s="6"/>
      <c r="B192" s="6"/>
      <c r="C192" s="6"/>
      <c r="D192" s="8"/>
      <c r="E192" s="6"/>
      <c r="F192" s="12"/>
      <c r="G192" s="13"/>
      <c r="H192" s="14" t="str">
        <f>IF($F192="","",$F192*IF($G192="",Instellingen!$B$4,$G192))</f>
        <v/>
      </c>
      <c r="I192" s="14" t="str">
        <f t="shared" si="18"/>
        <v/>
      </c>
      <c r="J192" s="14" t="str">
        <f>IF($A192="","",SUMIFS(Extra_kosten!$O$3:$O$402,Extra_kosten!$B$3:$B$402,$A192))</f>
        <v/>
      </c>
      <c r="K192" s="14" t="str">
        <f t="shared" si="19"/>
        <v/>
      </c>
      <c r="L192" s="14" t="str">
        <f>IF($A192="","",SUMIFS(Betalingen!$K$3:$K$802,Betalingen!$B$3:$B$802,$A192))</f>
        <v/>
      </c>
      <c r="M192" s="15" t="str">
        <f t="shared" si="16"/>
        <v/>
      </c>
      <c r="N192" s="16" t="str">
        <f t="shared" si="22"/>
        <v/>
      </c>
      <c r="O192" s="14" t="str">
        <f t="shared" si="17"/>
        <v/>
      </c>
      <c r="P192" s="17" t="str">
        <f>IF($A192="","",IFERROR(_xludf.AGGREGATE(14,6,Betalingen!$C$3:$C$802/(Betalingen!$B$3:$B$802=$A192),1),""))</f>
        <v/>
      </c>
      <c r="Q192" s="18" t="str">
        <f>IF($E192="","",IF($E192="SRD",1,IF($E192="USD",IFERROR(INDEX(Instellingen!$B$22:$B$221,MATCH($D192,Instellingen!$A$22:$A$221,1)),""),IF($E192="EUR",IFERROR(INDEX(Instellingen!$C$22:$C$221,MATCH($D192,Instellingen!$A$22:$A$221,1)),""),""))))</f>
        <v/>
      </c>
      <c r="R192" s="14" t="str">
        <f t="shared" si="21"/>
        <v/>
      </c>
      <c r="S192" s="14" t="str">
        <f>IF($K192="","",($H192+IF($A192="","",SUMIFS(Extra_kosten!$N$3:$N$402,Extra_kosten!$B$3:$B$402,$A192)))*$Q192)</f>
        <v/>
      </c>
      <c r="T192" s="14" t="str">
        <f>IF($A192="","",SUMIFS(Betalingen!$L$3:$L$802,Betalingen!$B$3:$B$802,$A192))</f>
        <v/>
      </c>
      <c r="U192" s="14" t="str">
        <f>IF($A192="","",SUMIFS(Betalingen!$P$3:$P$802,Betalingen!$B$3:$B$802,$A192))</f>
        <v/>
      </c>
      <c r="V192" s="18" t="str">
        <f>IF($E192="","",IF($E192="SRD",1,IF($E192="USD",IFERROR(INDEX(Instellingen!$B$22:$B$221,MATCH(Instellingen!$B$3,Instellingen!$A$22:$A$221,1)),""),IF($E192="EUR",IFERROR(INDEX(Instellingen!$C$22:$C$221,MATCH(Instellingen!$B$3,Instellingen!$A$22:$A$221,1)),""),""))))</f>
        <v/>
      </c>
      <c r="W192" s="14" t="str">
        <f t="shared" si="20"/>
        <v/>
      </c>
    </row>
    <row r="193" spans="1:23" x14ac:dyDescent="0.3">
      <c r="A193" s="6"/>
      <c r="B193" s="6"/>
      <c r="C193" s="6"/>
      <c r="D193" s="8"/>
      <c r="E193" s="6"/>
      <c r="F193" s="12"/>
      <c r="G193" s="13"/>
      <c r="H193" s="14" t="str">
        <f>IF($F193="","",$F193*IF($G193="",Instellingen!$B$4,$G193))</f>
        <v/>
      </c>
      <c r="I193" s="14" t="str">
        <f t="shared" si="18"/>
        <v/>
      </c>
      <c r="J193" s="14" t="str">
        <f>IF($A193="","",SUMIFS(Extra_kosten!$O$3:$O$402,Extra_kosten!$B$3:$B$402,$A193))</f>
        <v/>
      </c>
      <c r="K193" s="14" t="str">
        <f t="shared" si="19"/>
        <v/>
      </c>
      <c r="L193" s="14" t="str">
        <f>IF($A193="","",SUMIFS(Betalingen!$K$3:$K$802,Betalingen!$B$3:$B$802,$A193))</f>
        <v/>
      </c>
      <c r="M193" s="15" t="str">
        <f t="shared" si="16"/>
        <v/>
      </c>
      <c r="N193" s="16" t="str">
        <f t="shared" si="22"/>
        <v/>
      </c>
      <c r="O193" s="14" t="str">
        <f t="shared" si="17"/>
        <v/>
      </c>
      <c r="P193" s="17" t="str">
        <f>IF($A193="","",IFERROR(_xludf.AGGREGATE(14,6,Betalingen!$C$3:$C$802/(Betalingen!$B$3:$B$802=$A193),1),""))</f>
        <v/>
      </c>
      <c r="Q193" s="18" t="str">
        <f>IF($E193="","",IF($E193="SRD",1,IF($E193="USD",IFERROR(INDEX(Instellingen!$B$22:$B$221,MATCH($D193,Instellingen!$A$22:$A$221,1)),""),IF($E193="EUR",IFERROR(INDEX(Instellingen!$C$22:$C$221,MATCH($D193,Instellingen!$A$22:$A$221,1)),""),""))))</f>
        <v/>
      </c>
      <c r="R193" s="14" t="str">
        <f t="shared" si="21"/>
        <v/>
      </c>
      <c r="S193" s="14" t="str">
        <f>IF($K193="","",($H193+IF($A193="","",SUMIFS(Extra_kosten!$N$3:$N$402,Extra_kosten!$B$3:$B$402,$A193)))*$Q193)</f>
        <v/>
      </c>
      <c r="T193" s="14" t="str">
        <f>IF($A193="","",SUMIFS(Betalingen!$L$3:$L$802,Betalingen!$B$3:$B$802,$A193))</f>
        <v/>
      </c>
      <c r="U193" s="14" t="str">
        <f>IF($A193="","",SUMIFS(Betalingen!$P$3:$P$802,Betalingen!$B$3:$B$802,$A193))</f>
        <v/>
      </c>
      <c r="V193" s="18" t="str">
        <f>IF($E193="","",IF($E193="SRD",1,IF($E193="USD",IFERROR(INDEX(Instellingen!$B$22:$B$221,MATCH(Instellingen!$B$3,Instellingen!$A$22:$A$221,1)),""),IF($E193="EUR",IFERROR(INDEX(Instellingen!$C$22:$C$221,MATCH(Instellingen!$B$3,Instellingen!$A$22:$A$221,1)),""),""))))</f>
        <v/>
      </c>
      <c r="W193" s="14" t="str">
        <f t="shared" si="20"/>
        <v/>
      </c>
    </row>
    <row r="194" spans="1:23" x14ac:dyDescent="0.3">
      <c r="A194" s="6"/>
      <c r="B194" s="6"/>
      <c r="C194" s="6"/>
      <c r="D194" s="8"/>
      <c r="E194" s="6"/>
      <c r="F194" s="12"/>
      <c r="G194" s="13"/>
      <c r="H194" s="14" t="str">
        <f>IF($F194="","",$F194*IF($G194="",Instellingen!$B$4,$G194))</f>
        <v/>
      </c>
      <c r="I194" s="14" t="str">
        <f t="shared" si="18"/>
        <v/>
      </c>
      <c r="J194" s="14" t="str">
        <f>IF($A194="","",SUMIFS(Extra_kosten!$O$3:$O$402,Extra_kosten!$B$3:$B$402,$A194))</f>
        <v/>
      </c>
      <c r="K194" s="14" t="str">
        <f t="shared" si="19"/>
        <v/>
      </c>
      <c r="L194" s="14" t="str">
        <f>IF($A194="","",SUMIFS(Betalingen!$K$3:$K$802,Betalingen!$B$3:$B$802,$A194))</f>
        <v/>
      </c>
      <c r="M194" s="15" t="str">
        <f t="shared" si="16"/>
        <v/>
      </c>
      <c r="N194" s="16" t="str">
        <f t="shared" si="22"/>
        <v/>
      </c>
      <c r="O194" s="14" t="str">
        <f t="shared" si="17"/>
        <v/>
      </c>
      <c r="P194" s="17" t="str">
        <f>IF($A194="","",IFERROR(_xludf.AGGREGATE(14,6,Betalingen!$C$3:$C$802/(Betalingen!$B$3:$B$802=$A194),1),""))</f>
        <v/>
      </c>
      <c r="Q194" s="18" t="str">
        <f>IF($E194="","",IF($E194="SRD",1,IF($E194="USD",IFERROR(INDEX(Instellingen!$B$22:$B$221,MATCH($D194,Instellingen!$A$22:$A$221,1)),""),IF($E194="EUR",IFERROR(INDEX(Instellingen!$C$22:$C$221,MATCH($D194,Instellingen!$A$22:$A$221,1)),""),""))))</f>
        <v/>
      </c>
      <c r="R194" s="14" t="str">
        <f t="shared" si="21"/>
        <v/>
      </c>
      <c r="S194" s="14" t="str">
        <f>IF($K194="","",($H194+IF($A194="","",SUMIFS(Extra_kosten!$N$3:$N$402,Extra_kosten!$B$3:$B$402,$A194)))*$Q194)</f>
        <v/>
      </c>
      <c r="T194" s="14" t="str">
        <f>IF($A194="","",SUMIFS(Betalingen!$L$3:$L$802,Betalingen!$B$3:$B$802,$A194))</f>
        <v/>
      </c>
      <c r="U194" s="14" t="str">
        <f>IF($A194="","",SUMIFS(Betalingen!$P$3:$P$802,Betalingen!$B$3:$B$802,$A194))</f>
        <v/>
      </c>
      <c r="V194" s="18" t="str">
        <f>IF($E194="","",IF($E194="SRD",1,IF($E194="USD",IFERROR(INDEX(Instellingen!$B$22:$B$221,MATCH(Instellingen!$B$3,Instellingen!$A$22:$A$221,1)),""),IF($E194="EUR",IFERROR(INDEX(Instellingen!$C$22:$C$221,MATCH(Instellingen!$B$3,Instellingen!$A$22:$A$221,1)),""),""))))</f>
        <v/>
      </c>
      <c r="W194" s="14" t="str">
        <f t="shared" si="20"/>
        <v/>
      </c>
    </row>
    <row r="195" spans="1:23" x14ac:dyDescent="0.3">
      <c r="A195" s="6"/>
      <c r="B195" s="6"/>
      <c r="C195" s="6"/>
      <c r="D195" s="8"/>
      <c r="E195" s="6"/>
      <c r="F195" s="12"/>
      <c r="G195" s="13"/>
      <c r="H195" s="14" t="str">
        <f>IF($F195="","",$F195*IF($G195="",Instellingen!$B$4,$G195))</f>
        <v/>
      </c>
      <c r="I195" s="14" t="str">
        <f t="shared" si="18"/>
        <v/>
      </c>
      <c r="J195" s="14" t="str">
        <f>IF($A195="","",SUMIFS(Extra_kosten!$O$3:$O$402,Extra_kosten!$B$3:$B$402,$A195))</f>
        <v/>
      </c>
      <c r="K195" s="14" t="str">
        <f t="shared" si="19"/>
        <v/>
      </c>
      <c r="L195" s="14" t="str">
        <f>IF($A195="","",SUMIFS(Betalingen!$K$3:$K$802,Betalingen!$B$3:$B$802,$A195))</f>
        <v/>
      </c>
      <c r="M195" s="15" t="str">
        <f t="shared" si="16"/>
        <v/>
      </c>
      <c r="N195" s="16" t="str">
        <f t="shared" si="22"/>
        <v/>
      </c>
      <c r="O195" s="14" t="str">
        <f t="shared" si="17"/>
        <v/>
      </c>
      <c r="P195" s="17" t="str">
        <f>IF($A195="","",IFERROR(_xludf.AGGREGATE(14,6,Betalingen!$C$3:$C$802/(Betalingen!$B$3:$B$802=$A195),1),""))</f>
        <v/>
      </c>
      <c r="Q195" s="18" t="str">
        <f>IF($E195="","",IF($E195="SRD",1,IF($E195="USD",IFERROR(INDEX(Instellingen!$B$22:$B$221,MATCH($D195,Instellingen!$A$22:$A$221,1)),""),IF($E195="EUR",IFERROR(INDEX(Instellingen!$C$22:$C$221,MATCH($D195,Instellingen!$A$22:$A$221,1)),""),""))))</f>
        <v/>
      </c>
      <c r="R195" s="14" t="str">
        <f t="shared" si="21"/>
        <v/>
      </c>
      <c r="S195" s="14" t="str">
        <f>IF($K195="","",($H195+IF($A195="","",SUMIFS(Extra_kosten!$N$3:$N$402,Extra_kosten!$B$3:$B$402,$A195)))*$Q195)</f>
        <v/>
      </c>
      <c r="T195" s="14" t="str">
        <f>IF($A195="","",SUMIFS(Betalingen!$L$3:$L$802,Betalingen!$B$3:$B$802,$A195))</f>
        <v/>
      </c>
      <c r="U195" s="14" t="str">
        <f>IF($A195="","",SUMIFS(Betalingen!$P$3:$P$802,Betalingen!$B$3:$B$802,$A195))</f>
        <v/>
      </c>
      <c r="V195" s="18" t="str">
        <f>IF($E195="","",IF($E195="SRD",1,IF($E195="USD",IFERROR(INDEX(Instellingen!$B$22:$B$221,MATCH(Instellingen!$B$3,Instellingen!$A$22:$A$221,1)),""),IF($E195="EUR",IFERROR(INDEX(Instellingen!$C$22:$C$221,MATCH(Instellingen!$B$3,Instellingen!$A$22:$A$221,1)),""),""))))</f>
        <v/>
      </c>
      <c r="W195" s="14" t="str">
        <f t="shared" si="20"/>
        <v/>
      </c>
    </row>
    <row r="196" spans="1:23" x14ac:dyDescent="0.3">
      <c r="A196" s="6"/>
      <c r="B196" s="6"/>
      <c r="C196" s="6"/>
      <c r="D196" s="8"/>
      <c r="E196" s="6"/>
      <c r="F196" s="12"/>
      <c r="G196" s="13"/>
      <c r="H196" s="14" t="str">
        <f>IF($F196="","",$F196*IF($G196="",Instellingen!$B$4,$G196))</f>
        <v/>
      </c>
      <c r="I196" s="14" t="str">
        <f t="shared" si="18"/>
        <v/>
      </c>
      <c r="J196" s="14" t="str">
        <f>IF($A196="","",SUMIFS(Extra_kosten!$O$3:$O$402,Extra_kosten!$B$3:$B$402,$A196))</f>
        <v/>
      </c>
      <c r="K196" s="14" t="str">
        <f t="shared" si="19"/>
        <v/>
      </c>
      <c r="L196" s="14" t="str">
        <f>IF($A196="","",SUMIFS(Betalingen!$K$3:$K$802,Betalingen!$B$3:$B$802,$A196))</f>
        <v/>
      </c>
      <c r="M196" s="15" t="str">
        <f t="shared" ref="M196:M259" si="23">IF($K196="","",IFERROR($L196/$K196,0))</f>
        <v/>
      </c>
      <c r="N196" s="16" t="str">
        <f t="shared" si="22"/>
        <v/>
      </c>
      <c r="O196" s="14" t="str">
        <f t="shared" ref="O196:O259" si="24">IF($A196="","",MAX(0,$K196-$L196))</f>
        <v/>
      </c>
      <c r="P196" s="17" t="str">
        <f>IF($A196="","",IFERROR(_xludf.AGGREGATE(14,6,Betalingen!$C$3:$C$802/(Betalingen!$B$3:$B$802=$A196),1),""))</f>
        <v/>
      </c>
      <c r="Q196" s="18" t="str">
        <f>IF($E196="","",IF($E196="SRD",1,IF($E196="USD",IFERROR(INDEX(Instellingen!$B$22:$B$221,MATCH($D196,Instellingen!$A$22:$A$221,1)),""),IF($E196="EUR",IFERROR(INDEX(Instellingen!$C$22:$C$221,MATCH($D196,Instellingen!$A$22:$A$221,1)),""),""))))</f>
        <v/>
      </c>
      <c r="R196" s="14" t="str">
        <f t="shared" si="21"/>
        <v/>
      </c>
      <c r="S196" s="14" t="str">
        <f>IF($K196="","",($H196+IF($A196="","",SUMIFS(Extra_kosten!$N$3:$N$402,Extra_kosten!$B$3:$B$402,$A196)))*$Q196)</f>
        <v/>
      </c>
      <c r="T196" s="14" t="str">
        <f>IF($A196="","",SUMIFS(Betalingen!$L$3:$L$802,Betalingen!$B$3:$B$802,$A196))</f>
        <v/>
      </c>
      <c r="U196" s="14" t="str">
        <f>IF($A196="","",SUMIFS(Betalingen!$P$3:$P$802,Betalingen!$B$3:$B$802,$A196))</f>
        <v/>
      </c>
      <c r="V196" s="18" t="str">
        <f>IF($E196="","",IF($E196="SRD",1,IF($E196="USD",IFERROR(INDEX(Instellingen!$B$22:$B$221,MATCH(Instellingen!$B$3,Instellingen!$A$22:$A$221,1)),""),IF($E196="EUR",IFERROR(INDEX(Instellingen!$C$22:$C$221,MATCH(Instellingen!$B$3,Instellingen!$A$22:$A$221,1)),""),""))))</f>
        <v/>
      </c>
      <c r="W196" s="14" t="str">
        <f t="shared" si="20"/>
        <v/>
      </c>
    </row>
    <row r="197" spans="1:23" x14ac:dyDescent="0.3">
      <c r="A197" s="6"/>
      <c r="B197" s="6"/>
      <c r="C197" s="6"/>
      <c r="D197" s="8"/>
      <c r="E197" s="6"/>
      <c r="F197" s="12"/>
      <c r="G197" s="13"/>
      <c r="H197" s="14" t="str">
        <f>IF($F197="","",$F197*IF($G197="",Instellingen!$B$4,$G197))</f>
        <v/>
      </c>
      <c r="I197" s="14" t="str">
        <f t="shared" ref="I197:I260" si="25">IF($F197="","",$F197+$H197)</f>
        <v/>
      </c>
      <c r="J197" s="14" t="str">
        <f>IF($A197="","",SUMIFS(Extra_kosten!$O$3:$O$402,Extra_kosten!$B$3:$B$402,$A197))</f>
        <v/>
      </c>
      <c r="K197" s="14" t="str">
        <f t="shared" ref="K197:K260" si="26">IF($A197="","",$I197+$J197)</f>
        <v/>
      </c>
      <c r="L197" s="14" t="str">
        <f>IF($A197="","",SUMIFS(Betalingen!$K$3:$K$802,Betalingen!$B$3:$B$802,$A197))</f>
        <v/>
      </c>
      <c r="M197" s="15" t="str">
        <f t="shared" si="23"/>
        <v/>
      </c>
      <c r="N197" s="16" t="str">
        <f t="shared" si="22"/>
        <v/>
      </c>
      <c r="O197" s="14" t="str">
        <f t="shared" si="24"/>
        <v/>
      </c>
      <c r="P197" s="17" t="str">
        <f>IF($A197="","",IFERROR(_xludf.AGGREGATE(14,6,Betalingen!$C$3:$C$802/(Betalingen!$B$3:$B$802=$A197),1),""))</f>
        <v/>
      </c>
      <c r="Q197" s="18" t="str">
        <f>IF($E197="","",IF($E197="SRD",1,IF($E197="USD",IFERROR(INDEX(Instellingen!$B$22:$B$221,MATCH($D197,Instellingen!$A$22:$A$221,1)),""),IF($E197="EUR",IFERROR(INDEX(Instellingen!$C$22:$C$221,MATCH($D197,Instellingen!$A$22:$A$221,1)),""),""))))</f>
        <v/>
      </c>
      <c r="R197" s="14" t="str">
        <f t="shared" si="21"/>
        <v/>
      </c>
      <c r="S197" s="14" t="str">
        <f>IF($K197="","",($H197+IF($A197="","",SUMIFS(Extra_kosten!$N$3:$N$402,Extra_kosten!$B$3:$B$402,$A197)))*$Q197)</f>
        <v/>
      </c>
      <c r="T197" s="14" t="str">
        <f>IF($A197="","",SUMIFS(Betalingen!$L$3:$L$802,Betalingen!$B$3:$B$802,$A197))</f>
        <v/>
      </c>
      <c r="U197" s="14" t="str">
        <f>IF($A197="","",SUMIFS(Betalingen!$P$3:$P$802,Betalingen!$B$3:$B$802,$A197))</f>
        <v/>
      </c>
      <c r="V197" s="18" t="str">
        <f>IF($E197="","",IF($E197="SRD",1,IF($E197="USD",IFERROR(INDEX(Instellingen!$B$22:$B$221,MATCH(Instellingen!$B$3,Instellingen!$A$22:$A$221,1)),""),IF($E197="EUR",IFERROR(INDEX(Instellingen!$C$22:$C$221,MATCH(Instellingen!$B$3,Instellingen!$A$22:$A$221,1)),""),""))))</f>
        <v/>
      </c>
      <c r="W197" s="14" t="str">
        <f t="shared" ref="W197:W260" si="27">IF($O197="","",$O197*$V197)</f>
        <v/>
      </c>
    </row>
    <row r="198" spans="1:23" x14ac:dyDescent="0.3">
      <c r="A198" s="6"/>
      <c r="B198" s="6"/>
      <c r="C198" s="6"/>
      <c r="D198" s="8"/>
      <c r="E198" s="6"/>
      <c r="F198" s="12"/>
      <c r="G198" s="13"/>
      <c r="H198" s="14" t="str">
        <f>IF($F198="","",$F198*IF($G198="",Instellingen!$B$4,$G198))</f>
        <v/>
      </c>
      <c r="I198" s="14" t="str">
        <f t="shared" si="25"/>
        <v/>
      </c>
      <c r="J198" s="14" t="str">
        <f>IF($A198="","",SUMIFS(Extra_kosten!$O$3:$O$402,Extra_kosten!$B$3:$B$402,$A198))</f>
        <v/>
      </c>
      <c r="K198" s="14" t="str">
        <f t="shared" si="26"/>
        <v/>
      </c>
      <c r="L198" s="14" t="str">
        <f>IF($A198="","",SUMIFS(Betalingen!$K$3:$K$802,Betalingen!$B$3:$B$802,$A198))</f>
        <v/>
      </c>
      <c r="M198" s="15" t="str">
        <f t="shared" si="23"/>
        <v/>
      </c>
      <c r="N198" s="16" t="str">
        <f t="shared" si="22"/>
        <v/>
      </c>
      <c r="O198" s="14" t="str">
        <f t="shared" si="24"/>
        <v/>
      </c>
      <c r="P198" s="17" t="str">
        <f>IF($A198="","",IFERROR(_xludf.AGGREGATE(14,6,Betalingen!$C$3:$C$802/(Betalingen!$B$3:$B$802=$A198),1),""))</f>
        <v/>
      </c>
      <c r="Q198" s="18" t="str">
        <f>IF($E198="","",IF($E198="SRD",1,IF($E198="USD",IFERROR(INDEX(Instellingen!$B$22:$B$221,MATCH($D198,Instellingen!$A$22:$A$221,1)),""),IF($E198="EUR",IFERROR(INDEX(Instellingen!$C$22:$C$221,MATCH($D198,Instellingen!$A$22:$A$221,1)),""),""))))</f>
        <v/>
      </c>
      <c r="R198" s="14" t="str">
        <f t="shared" si="21"/>
        <v/>
      </c>
      <c r="S198" s="14" t="str">
        <f>IF($K198="","",($H198+IF($A198="","",SUMIFS(Extra_kosten!$N$3:$N$402,Extra_kosten!$B$3:$B$402,$A198)))*$Q198)</f>
        <v/>
      </c>
      <c r="T198" s="14" t="str">
        <f>IF($A198="","",SUMIFS(Betalingen!$L$3:$L$802,Betalingen!$B$3:$B$802,$A198))</f>
        <v/>
      </c>
      <c r="U198" s="14" t="str">
        <f>IF($A198="","",SUMIFS(Betalingen!$P$3:$P$802,Betalingen!$B$3:$B$802,$A198))</f>
        <v/>
      </c>
      <c r="V198" s="18" t="str">
        <f>IF($E198="","",IF($E198="SRD",1,IF($E198="USD",IFERROR(INDEX(Instellingen!$B$22:$B$221,MATCH(Instellingen!$B$3,Instellingen!$A$22:$A$221,1)),""),IF($E198="EUR",IFERROR(INDEX(Instellingen!$C$22:$C$221,MATCH(Instellingen!$B$3,Instellingen!$A$22:$A$221,1)),""),""))))</f>
        <v/>
      </c>
      <c r="W198" s="14" t="str">
        <f t="shared" si="27"/>
        <v/>
      </c>
    </row>
    <row r="199" spans="1:23" x14ac:dyDescent="0.3">
      <c r="A199" s="6"/>
      <c r="B199" s="6"/>
      <c r="C199" s="6"/>
      <c r="D199" s="8"/>
      <c r="E199" s="6"/>
      <c r="F199" s="12"/>
      <c r="G199" s="13"/>
      <c r="H199" s="14" t="str">
        <f>IF($F199="","",$F199*IF($G199="",Instellingen!$B$4,$G199))</f>
        <v/>
      </c>
      <c r="I199" s="14" t="str">
        <f t="shared" si="25"/>
        <v/>
      </c>
      <c r="J199" s="14" t="str">
        <f>IF($A199="","",SUMIFS(Extra_kosten!$O$3:$O$402,Extra_kosten!$B$3:$B$402,$A199))</f>
        <v/>
      </c>
      <c r="K199" s="14" t="str">
        <f t="shared" si="26"/>
        <v/>
      </c>
      <c r="L199" s="14" t="str">
        <f>IF($A199="","",SUMIFS(Betalingen!$K$3:$K$802,Betalingen!$B$3:$B$802,$A199))</f>
        <v/>
      </c>
      <c r="M199" s="15" t="str">
        <f t="shared" si="23"/>
        <v/>
      </c>
      <c r="N199" s="16" t="str">
        <f t="shared" si="22"/>
        <v/>
      </c>
      <c r="O199" s="14" t="str">
        <f t="shared" si="24"/>
        <v/>
      </c>
      <c r="P199" s="17" t="str">
        <f>IF($A199="","",IFERROR(_xludf.AGGREGATE(14,6,Betalingen!$C$3:$C$802/(Betalingen!$B$3:$B$802=$A199),1),""))</f>
        <v/>
      </c>
      <c r="Q199" s="18" t="str">
        <f>IF($E199="","",IF($E199="SRD",1,IF($E199="USD",IFERROR(INDEX(Instellingen!$B$22:$B$221,MATCH($D199,Instellingen!$A$22:$A$221,1)),""),IF($E199="EUR",IFERROR(INDEX(Instellingen!$C$22:$C$221,MATCH($D199,Instellingen!$A$22:$A$221,1)),""),""))))</f>
        <v/>
      </c>
      <c r="R199" s="14" t="str">
        <f t="shared" si="21"/>
        <v/>
      </c>
      <c r="S199" s="14" t="str">
        <f>IF($K199="","",($H199+IF($A199="","",SUMIFS(Extra_kosten!$N$3:$N$402,Extra_kosten!$B$3:$B$402,$A199)))*$Q199)</f>
        <v/>
      </c>
      <c r="T199" s="14" t="str">
        <f>IF($A199="","",SUMIFS(Betalingen!$L$3:$L$802,Betalingen!$B$3:$B$802,$A199))</f>
        <v/>
      </c>
      <c r="U199" s="14" t="str">
        <f>IF($A199="","",SUMIFS(Betalingen!$P$3:$P$802,Betalingen!$B$3:$B$802,$A199))</f>
        <v/>
      </c>
      <c r="V199" s="18" t="str">
        <f>IF($E199="","",IF($E199="SRD",1,IF($E199="USD",IFERROR(INDEX(Instellingen!$B$22:$B$221,MATCH(Instellingen!$B$3,Instellingen!$A$22:$A$221,1)),""),IF($E199="EUR",IFERROR(INDEX(Instellingen!$C$22:$C$221,MATCH(Instellingen!$B$3,Instellingen!$A$22:$A$221,1)),""),""))))</f>
        <v/>
      </c>
      <c r="W199" s="14" t="str">
        <f t="shared" si="27"/>
        <v/>
      </c>
    </row>
    <row r="200" spans="1:23" x14ac:dyDescent="0.3">
      <c r="A200" s="6"/>
      <c r="B200" s="6"/>
      <c r="C200" s="6"/>
      <c r="D200" s="8"/>
      <c r="E200" s="6"/>
      <c r="F200" s="12"/>
      <c r="G200" s="13"/>
      <c r="H200" s="14" t="str">
        <f>IF($F200="","",$F200*IF($G200="",Instellingen!$B$4,$G200))</f>
        <v/>
      </c>
      <c r="I200" s="14" t="str">
        <f t="shared" si="25"/>
        <v/>
      </c>
      <c r="J200" s="14" t="str">
        <f>IF($A200="","",SUMIFS(Extra_kosten!$O$3:$O$402,Extra_kosten!$B$3:$B$402,$A200))</f>
        <v/>
      </c>
      <c r="K200" s="14" t="str">
        <f t="shared" si="26"/>
        <v/>
      </c>
      <c r="L200" s="14" t="str">
        <f>IF($A200="","",SUMIFS(Betalingen!$K$3:$K$802,Betalingen!$B$3:$B$802,$A200))</f>
        <v/>
      </c>
      <c r="M200" s="15" t="str">
        <f t="shared" si="23"/>
        <v/>
      </c>
      <c r="N200" s="16" t="str">
        <f t="shared" si="22"/>
        <v/>
      </c>
      <c r="O200" s="14" t="str">
        <f t="shared" si="24"/>
        <v/>
      </c>
      <c r="P200" s="17" t="str">
        <f>IF($A200="","",IFERROR(_xludf.AGGREGATE(14,6,Betalingen!$C$3:$C$802/(Betalingen!$B$3:$B$802=$A200),1),""))</f>
        <v/>
      </c>
      <c r="Q200" s="18" t="str">
        <f>IF($E200="","",IF($E200="SRD",1,IF($E200="USD",IFERROR(INDEX(Instellingen!$B$22:$B$221,MATCH($D200,Instellingen!$A$22:$A$221,1)),""),IF($E200="EUR",IFERROR(INDEX(Instellingen!$C$22:$C$221,MATCH($D200,Instellingen!$A$22:$A$221,1)),""),""))))</f>
        <v/>
      </c>
      <c r="R200" s="14" t="str">
        <f t="shared" si="21"/>
        <v/>
      </c>
      <c r="S200" s="14" t="str">
        <f>IF($K200="","",($H200+IF($A200="","",SUMIFS(Extra_kosten!$N$3:$N$402,Extra_kosten!$B$3:$B$402,$A200)))*$Q200)</f>
        <v/>
      </c>
      <c r="T200" s="14" t="str">
        <f>IF($A200="","",SUMIFS(Betalingen!$L$3:$L$802,Betalingen!$B$3:$B$802,$A200))</f>
        <v/>
      </c>
      <c r="U200" s="14" t="str">
        <f>IF($A200="","",SUMIFS(Betalingen!$P$3:$P$802,Betalingen!$B$3:$B$802,$A200))</f>
        <v/>
      </c>
      <c r="V200" s="18" t="str">
        <f>IF($E200="","",IF($E200="SRD",1,IF($E200="USD",IFERROR(INDEX(Instellingen!$B$22:$B$221,MATCH(Instellingen!$B$3,Instellingen!$A$22:$A$221,1)),""),IF($E200="EUR",IFERROR(INDEX(Instellingen!$C$22:$C$221,MATCH(Instellingen!$B$3,Instellingen!$A$22:$A$221,1)),""),""))))</f>
        <v/>
      </c>
      <c r="W200" s="14" t="str">
        <f t="shared" si="27"/>
        <v/>
      </c>
    </row>
    <row r="201" spans="1:23" x14ac:dyDescent="0.3">
      <c r="A201" s="6"/>
      <c r="B201" s="6"/>
      <c r="C201" s="6"/>
      <c r="D201" s="8"/>
      <c r="E201" s="6"/>
      <c r="F201" s="12"/>
      <c r="G201" s="13"/>
      <c r="H201" s="14" t="str">
        <f>IF($F201="","",$F201*IF($G201="",Instellingen!$B$4,$G201))</f>
        <v/>
      </c>
      <c r="I201" s="14" t="str">
        <f t="shared" si="25"/>
        <v/>
      </c>
      <c r="J201" s="14" t="str">
        <f>IF($A201="","",SUMIFS(Extra_kosten!$O$3:$O$402,Extra_kosten!$B$3:$B$402,$A201))</f>
        <v/>
      </c>
      <c r="K201" s="14" t="str">
        <f t="shared" si="26"/>
        <v/>
      </c>
      <c r="L201" s="14" t="str">
        <f>IF($A201="","",SUMIFS(Betalingen!$K$3:$K$802,Betalingen!$B$3:$B$802,$A201))</f>
        <v/>
      </c>
      <c r="M201" s="15" t="str">
        <f t="shared" si="23"/>
        <v/>
      </c>
      <c r="N201" s="16" t="str">
        <f t="shared" si="22"/>
        <v/>
      </c>
      <c r="O201" s="14" t="str">
        <f t="shared" si="24"/>
        <v/>
      </c>
      <c r="P201" s="17" t="str">
        <f>IF($A201="","",IFERROR(_xludf.AGGREGATE(14,6,Betalingen!$C$3:$C$802/(Betalingen!$B$3:$B$802=$A201),1),""))</f>
        <v/>
      </c>
      <c r="Q201" s="18" t="str">
        <f>IF($E201="","",IF($E201="SRD",1,IF($E201="USD",IFERROR(INDEX(Instellingen!$B$22:$B$221,MATCH($D201,Instellingen!$A$22:$A$221,1)),""),IF($E201="EUR",IFERROR(INDEX(Instellingen!$C$22:$C$221,MATCH($D201,Instellingen!$A$22:$A$221,1)),""),""))))</f>
        <v/>
      </c>
      <c r="R201" s="14" t="str">
        <f t="shared" si="21"/>
        <v/>
      </c>
      <c r="S201" s="14" t="str">
        <f>IF($K201="","",($H201+IF($A201="","",SUMIFS(Extra_kosten!$N$3:$N$402,Extra_kosten!$B$3:$B$402,$A201)))*$Q201)</f>
        <v/>
      </c>
      <c r="T201" s="14" t="str">
        <f>IF($A201="","",SUMIFS(Betalingen!$L$3:$L$802,Betalingen!$B$3:$B$802,$A201))</f>
        <v/>
      </c>
      <c r="U201" s="14" t="str">
        <f>IF($A201="","",SUMIFS(Betalingen!$P$3:$P$802,Betalingen!$B$3:$B$802,$A201))</f>
        <v/>
      </c>
      <c r="V201" s="18" t="str">
        <f>IF($E201="","",IF($E201="SRD",1,IF($E201="USD",IFERROR(INDEX(Instellingen!$B$22:$B$221,MATCH(Instellingen!$B$3,Instellingen!$A$22:$A$221,1)),""),IF($E201="EUR",IFERROR(INDEX(Instellingen!$C$22:$C$221,MATCH(Instellingen!$B$3,Instellingen!$A$22:$A$221,1)),""),""))))</f>
        <v/>
      </c>
      <c r="W201" s="14" t="str">
        <f t="shared" si="27"/>
        <v/>
      </c>
    </row>
    <row r="202" spans="1:23" x14ac:dyDescent="0.3">
      <c r="A202" s="6"/>
      <c r="B202" s="6"/>
      <c r="C202" s="6"/>
      <c r="D202" s="8"/>
      <c r="E202" s="6"/>
      <c r="F202" s="12"/>
      <c r="G202" s="13"/>
      <c r="H202" s="14" t="str">
        <f>IF($F202="","",$F202*IF($G202="",Instellingen!$B$4,$G202))</f>
        <v/>
      </c>
      <c r="I202" s="14" t="str">
        <f t="shared" si="25"/>
        <v/>
      </c>
      <c r="J202" s="14" t="str">
        <f>IF($A202="","",SUMIFS(Extra_kosten!$O$3:$O$402,Extra_kosten!$B$3:$B$402,$A202))</f>
        <v/>
      </c>
      <c r="K202" s="14" t="str">
        <f t="shared" si="26"/>
        <v/>
      </c>
      <c r="L202" s="14" t="str">
        <f>IF($A202="","",SUMIFS(Betalingen!$K$3:$K$802,Betalingen!$B$3:$B$802,$A202))</f>
        <v/>
      </c>
      <c r="M202" s="15" t="str">
        <f t="shared" si="23"/>
        <v/>
      </c>
      <c r="N202" s="16" t="str">
        <f t="shared" si="22"/>
        <v/>
      </c>
      <c r="O202" s="14" t="str">
        <f t="shared" si="24"/>
        <v/>
      </c>
      <c r="P202" s="17" t="str">
        <f>IF($A202="","",IFERROR(_xludf.AGGREGATE(14,6,Betalingen!$C$3:$C$802/(Betalingen!$B$3:$B$802=$A202),1),""))</f>
        <v/>
      </c>
      <c r="Q202" s="18" t="str">
        <f>IF($E202="","",IF($E202="SRD",1,IF($E202="USD",IFERROR(INDEX(Instellingen!$B$22:$B$221,MATCH($D202,Instellingen!$A$22:$A$221,1)),""),IF($E202="EUR",IFERROR(INDEX(Instellingen!$C$22:$C$221,MATCH($D202,Instellingen!$A$22:$A$221,1)),""),""))))</f>
        <v/>
      </c>
      <c r="R202" s="14" t="str">
        <f t="shared" si="21"/>
        <v/>
      </c>
      <c r="S202" s="14" t="str">
        <f>IF($K202="","",($H202+IF($A202="","",SUMIFS(Extra_kosten!$N$3:$N$402,Extra_kosten!$B$3:$B$402,$A202)))*$Q202)</f>
        <v/>
      </c>
      <c r="T202" s="14" t="str">
        <f>IF($A202="","",SUMIFS(Betalingen!$L$3:$L$802,Betalingen!$B$3:$B$802,$A202))</f>
        <v/>
      </c>
      <c r="U202" s="14" t="str">
        <f>IF($A202="","",SUMIFS(Betalingen!$P$3:$P$802,Betalingen!$B$3:$B$802,$A202))</f>
        <v/>
      </c>
      <c r="V202" s="18" t="str">
        <f>IF($E202="","",IF($E202="SRD",1,IF($E202="USD",IFERROR(INDEX(Instellingen!$B$22:$B$221,MATCH(Instellingen!$B$3,Instellingen!$A$22:$A$221,1)),""),IF($E202="EUR",IFERROR(INDEX(Instellingen!$C$22:$C$221,MATCH(Instellingen!$B$3,Instellingen!$A$22:$A$221,1)),""),""))))</f>
        <v/>
      </c>
      <c r="W202" s="14" t="str">
        <f t="shared" si="27"/>
        <v/>
      </c>
    </row>
    <row r="203" spans="1:23" x14ac:dyDescent="0.3">
      <c r="A203" s="6"/>
      <c r="B203" s="6"/>
      <c r="C203" s="6"/>
      <c r="D203" s="8"/>
      <c r="E203" s="6"/>
      <c r="F203" s="12"/>
      <c r="G203" s="13"/>
      <c r="H203" s="14" t="str">
        <f>IF($F203="","",$F203*IF($G203="",Instellingen!$B$4,$G203))</f>
        <v/>
      </c>
      <c r="I203" s="14" t="str">
        <f t="shared" si="25"/>
        <v/>
      </c>
      <c r="J203" s="14" t="str">
        <f>IF($A203="","",SUMIFS(Extra_kosten!$O$3:$O$402,Extra_kosten!$B$3:$B$402,$A203))</f>
        <v/>
      </c>
      <c r="K203" s="14" t="str">
        <f t="shared" si="26"/>
        <v/>
      </c>
      <c r="L203" s="14" t="str">
        <f>IF($A203="","",SUMIFS(Betalingen!$K$3:$K$802,Betalingen!$B$3:$B$802,$A203))</f>
        <v/>
      </c>
      <c r="M203" s="15" t="str">
        <f t="shared" si="23"/>
        <v/>
      </c>
      <c r="N203" s="16" t="str">
        <f t="shared" si="22"/>
        <v/>
      </c>
      <c r="O203" s="14" t="str">
        <f t="shared" si="24"/>
        <v/>
      </c>
      <c r="P203" s="17" t="str">
        <f>IF($A203="","",IFERROR(_xludf.AGGREGATE(14,6,Betalingen!$C$3:$C$802/(Betalingen!$B$3:$B$802=$A203),1),""))</f>
        <v/>
      </c>
      <c r="Q203" s="18" t="str">
        <f>IF($E203="","",IF($E203="SRD",1,IF($E203="USD",IFERROR(INDEX(Instellingen!$B$22:$B$221,MATCH($D203,Instellingen!$A$22:$A$221,1)),""),IF($E203="EUR",IFERROR(INDEX(Instellingen!$C$22:$C$221,MATCH($D203,Instellingen!$A$22:$A$221,1)),""),""))))</f>
        <v/>
      </c>
      <c r="R203" s="14" t="str">
        <f t="shared" si="21"/>
        <v/>
      </c>
      <c r="S203" s="14" t="str">
        <f>IF($K203="","",($H203+IF($A203="","",SUMIFS(Extra_kosten!$N$3:$N$402,Extra_kosten!$B$3:$B$402,$A203)))*$Q203)</f>
        <v/>
      </c>
      <c r="T203" s="14" t="str">
        <f>IF($A203="","",SUMIFS(Betalingen!$L$3:$L$802,Betalingen!$B$3:$B$802,$A203))</f>
        <v/>
      </c>
      <c r="U203" s="14" t="str">
        <f>IF($A203="","",SUMIFS(Betalingen!$P$3:$P$802,Betalingen!$B$3:$B$802,$A203))</f>
        <v/>
      </c>
      <c r="V203" s="18" t="str">
        <f>IF($E203="","",IF($E203="SRD",1,IF($E203="USD",IFERROR(INDEX(Instellingen!$B$22:$B$221,MATCH(Instellingen!$B$3,Instellingen!$A$22:$A$221,1)),""),IF($E203="EUR",IFERROR(INDEX(Instellingen!$C$22:$C$221,MATCH(Instellingen!$B$3,Instellingen!$A$22:$A$221,1)),""),""))))</f>
        <v/>
      </c>
      <c r="W203" s="14" t="str">
        <f t="shared" si="27"/>
        <v/>
      </c>
    </row>
    <row r="204" spans="1:23" x14ac:dyDescent="0.3">
      <c r="A204" s="6"/>
      <c r="B204" s="6"/>
      <c r="C204" s="6"/>
      <c r="D204" s="8"/>
      <c r="E204" s="6"/>
      <c r="F204" s="12"/>
      <c r="G204" s="13"/>
      <c r="H204" s="14" t="str">
        <f>IF($F204="","",$F204*IF($G204="",Instellingen!$B$4,$G204))</f>
        <v/>
      </c>
      <c r="I204" s="14" t="str">
        <f t="shared" si="25"/>
        <v/>
      </c>
      <c r="J204" s="14" t="str">
        <f>IF($A204="","",SUMIFS(Extra_kosten!$O$3:$O$402,Extra_kosten!$B$3:$B$402,$A204))</f>
        <v/>
      </c>
      <c r="K204" s="14" t="str">
        <f t="shared" si="26"/>
        <v/>
      </c>
      <c r="L204" s="14" t="str">
        <f>IF($A204="","",SUMIFS(Betalingen!$K$3:$K$802,Betalingen!$B$3:$B$802,$A204))</f>
        <v/>
      </c>
      <c r="M204" s="15" t="str">
        <f t="shared" si="23"/>
        <v/>
      </c>
      <c r="N204" s="16" t="str">
        <f t="shared" si="22"/>
        <v/>
      </c>
      <c r="O204" s="14" t="str">
        <f t="shared" si="24"/>
        <v/>
      </c>
      <c r="P204" s="17" t="str">
        <f>IF($A204="","",IFERROR(_xludf.AGGREGATE(14,6,Betalingen!$C$3:$C$802/(Betalingen!$B$3:$B$802=$A204),1),""))</f>
        <v/>
      </c>
      <c r="Q204" s="18" t="str">
        <f>IF($E204="","",IF($E204="SRD",1,IF($E204="USD",IFERROR(INDEX(Instellingen!$B$22:$B$221,MATCH($D204,Instellingen!$A$22:$A$221,1)),""),IF($E204="EUR",IFERROR(INDEX(Instellingen!$C$22:$C$221,MATCH($D204,Instellingen!$A$22:$A$221,1)),""),""))))</f>
        <v/>
      </c>
      <c r="R204" s="14" t="str">
        <f t="shared" si="21"/>
        <v/>
      </c>
      <c r="S204" s="14" t="str">
        <f>IF($K204="","",($H204+IF($A204="","",SUMIFS(Extra_kosten!$N$3:$N$402,Extra_kosten!$B$3:$B$402,$A204)))*$Q204)</f>
        <v/>
      </c>
      <c r="T204" s="14" t="str">
        <f>IF($A204="","",SUMIFS(Betalingen!$L$3:$L$802,Betalingen!$B$3:$B$802,$A204))</f>
        <v/>
      </c>
      <c r="U204" s="14" t="str">
        <f>IF($A204="","",SUMIFS(Betalingen!$P$3:$P$802,Betalingen!$B$3:$B$802,$A204))</f>
        <v/>
      </c>
      <c r="V204" s="18" t="str">
        <f>IF($E204="","",IF($E204="SRD",1,IF($E204="USD",IFERROR(INDEX(Instellingen!$B$22:$B$221,MATCH(Instellingen!$B$3,Instellingen!$A$22:$A$221,1)),""),IF($E204="EUR",IFERROR(INDEX(Instellingen!$C$22:$C$221,MATCH(Instellingen!$B$3,Instellingen!$A$22:$A$221,1)),""),""))))</f>
        <v/>
      </c>
      <c r="W204" s="14" t="str">
        <f t="shared" si="27"/>
        <v/>
      </c>
    </row>
    <row r="205" spans="1:23" x14ac:dyDescent="0.3">
      <c r="A205" s="6"/>
      <c r="B205" s="6"/>
      <c r="C205" s="6"/>
      <c r="D205" s="8"/>
      <c r="E205" s="6"/>
      <c r="F205" s="12"/>
      <c r="G205" s="13"/>
      <c r="H205" s="14" t="str">
        <f>IF($F205="","",$F205*IF($G205="",Instellingen!$B$4,$G205))</f>
        <v/>
      </c>
      <c r="I205" s="14" t="str">
        <f t="shared" si="25"/>
        <v/>
      </c>
      <c r="J205" s="14" t="str">
        <f>IF($A205="","",SUMIFS(Extra_kosten!$O$3:$O$402,Extra_kosten!$B$3:$B$402,$A205))</f>
        <v/>
      </c>
      <c r="K205" s="14" t="str">
        <f t="shared" si="26"/>
        <v/>
      </c>
      <c r="L205" s="14" t="str">
        <f>IF($A205="","",SUMIFS(Betalingen!$K$3:$K$802,Betalingen!$B$3:$B$802,$A205))</f>
        <v/>
      </c>
      <c r="M205" s="15" t="str">
        <f t="shared" si="23"/>
        <v/>
      </c>
      <c r="N205" s="16" t="str">
        <f t="shared" si="22"/>
        <v/>
      </c>
      <c r="O205" s="14" t="str">
        <f t="shared" si="24"/>
        <v/>
      </c>
      <c r="P205" s="17" t="str">
        <f>IF($A205="","",IFERROR(_xludf.AGGREGATE(14,6,Betalingen!$C$3:$C$802/(Betalingen!$B$3:$B$802=$A205),1),""))</f>
        <v/>
      </c>
      <c r="Q205" s="18" t="str">
        <f>IF($E205="","",IF($E205="SRD",1,IF($E205="USD",IFERROR(INDEX(Instellingen!$B$22:$B$221,MATCH($D205,Instellingen!$A$22:$A$221,1)),""),IF($E205="EUR",IFERROR(INDEX(Instellingen!$C$22:$C$221,MATCH($D205,Instellingen!$A$22:$A$221,1)),""),""))))</f>
        <v/>
      </c>
      <c r="R205" s="14" t="str">
        <f t="shared" si="21"/>
        <v/>
      </c>
      <c r="S205" s="14" t="str">
        <f>IF($K205="","",($H205+IF($A205="","",SUMIFS(Extra_kosten!$N$3:$N$402,Extra_kosten!$B$3:$B$402,$A205)))*$Q205)</f>
        <v/>
      </c>
      <c r="T205" s="14" t="str">
        <f>IF($A205="","",SUMIFS(Betalingen!$L$3:$L$802,Betalingen!$B$3:$B$802,$A205))</f>
        <v/>
      </c>
      <c r="U205" s="14" t="str">
        <f>IF($A205="","",SUMIFS(Betalingen!$P$3:$P$802,Betalingen!$B$3:$B$802,$A205))</f>
        <v/>
      </c>
      <c r="V205" s="18" t="str">
        <f>IF($E205="","",IF($E205="SRD",1,IF($E205="USD",IFERROR(INDEX(Instellingen!$B$22:$B$221,MATCH(Instellingen!$B$3,Instellingen!$A$22:$A$221,1)),""),IF($E205="EUR",IFERROR(INDEX(Instellingen!$C$22:$C$221,MATCH(Instellingen!$B$3,Instellingen!$A$22:$A$221,1)),""),""))))</f>
        <v/>
      </c>
      <c r="W205" s="14" t="str">
        <f t="shared" si="27"/>
        <v/>
      </c>
    </row>
    <row r="206" spans="1:23" x14ac:dyDescent="0.3">
      <c r="A206" s="6"/>
      <c r="B206" s="6"/>
      <c r="C206" s="6"/>
      <c r="D206" s="8"/>
      <c r="E206" s="6"/>
      <c r="F206" s="12"/>
      <c r="G206" s="13"/>
      <c r="H206" s="14" t="str">
        <f>IF($F206="","",$F206*IF($G206="",Instellingen!$B$4,$G206))</f>
        <v/>
      </c>
      <c r="I206" s="14" t="str">
        <f t="shared" si="25"/>
        <v/>
      </c>
      <c r="J206" s="14" t="str">
        <f>IF($A206="","",SUMIFS(Extra_kosten!$O$3:$O$402,Extra_kosten!$B$3:$B$402,$A206))</f>
        <v/>
      </c>
      <c r="K206" s="14" t="str">
        <f t="shared" si="26"/>
        <v/>
      </c>
      <c r="L206" s="14" t="str">
        <f>IF($A206="","",SUMIFS(Betalingen!$K$3:$K$802,Betalingen!$B$3:$B$802,$A206))</f>
        <v/>
      </c>
      <c r="M206" s="15" t="str">
        <f t="shared" si="23"/>
        <v/>
      </c>
      <c r="N206" s="16" t="str">
        <f t="shared" si="22"/>
        <v/>
      </c>
      <c r="O206" s="14" t="str">
        <f t="shared" si="24"/>
        <v/>
      </c>
      <c r="P206" s="17" t="str">
        <f>IF($A206="","",IFERROR(_xludf.AGGREGATE(14,6,Betalingen!$C$3:$C$802/(Betalingen!$B$3:$B$802=$A206),1),""))</f>
        <v/>
      </c>
      <c r="Q206" s="18" t="str">
        <f>IF($E206="","",IF($E206="SRD",1,IF($E206="USD",IFERROR(INDEX(Instellingen!$B$22:$B$221,MATCH($D206,Instellingen!$A$22:$A$221,1)),""),IF($E206="EUR",IFERROR(INDEX(Instellingen!$C$22:$C$221,MATCH($D206,Instellingen!$A$22:$A$221,1)),""),""))))</f>
        <v/>
      </c>
      <c r="R206" s="14" t="str">
        <f t="shared" si="21"/>
        <v/>
      </c>
      <c r="S206" s="14" t="str">
        <f>IF($K206="","",($H206+IF($A206="","",SUMIFS(Extra_kosten!$N$3:$N$402,Extra_kosten!$B$3:$B$402,$A206)))*$Q206)</f>
        <v/>
      </c>
      <c r="T206" s="14" t="str">
        <f>IF($A206="","",SUMIFS(Betalingen!$L$3:$L$802,Betalingen!$B$3:$B$802,$A206))</f>
        <v/>
      </c>
      <c r="U206" s="14" t="str">
        <f>IF($A206="","",SUMIFS(Betalingen!$P$3:$P$802,Betalingen!$B$3:$B$802,$A206))</f>
        <v/>
      </c>
      <c r="V206" s="18" t="str">
        <f>IF($E206="","",IF($E206="SRD",1,IF($E206="USD",IFERROR(INDEX(Instellingen!$B$22:$B$221,MATCH(Instellingen!$B$3,Instellingen!$A$22:$A$221,1)),""),IF($E206="EUR",IFERROR(INDEX(Instellingen!$C$22:$C$221,MATCH(Instellingen!$B$3,Instellingen!$A$22:$A$221,1)),""),""))))</f>
        <v/>
      </c>
      <c r="W206" s="14" t="str">
        <f t="shared" si="27"/>
        <v/>
      </c>
    </row>
    <row r="207" spans="1:23" x14ac:dyDescent="0.3">
      <c r="A207" s="6"/>
      <c r="B207" s="6"/>
      <c r="C207" s="6"/>
      <c r="D207" s="8"/>
      <c r="E207" s="6"/>
      <c r="F207" s="12"/>
      <c r="G207" s="13"/>
      <c r="H207" s="14" t="str">
        <f>IF($F207="","",$F207*IF($G207="",Instellingen!$B$4,$G207))</f>
        <v/>
      </c>
      <c r="I207" s="14" t="str">
        <f t="shared" si="25"/>
        <v/>
      </c>
      <c r="J207" s="14" t="str">
        <f>IF($A207="","",SUMIFS(Extra_kosten!$O$3:$O$402,Extra_kosten!$B$3:$B$402,$A207))</f>
        <v/>
      </c>
      <c r="K207" s="14" t="str">
        <f t="shared" si="26"/>
        <v/>
      </c>
      <c r="L207" s="14" t="str">
        <f>IF($A207="","",SUMIFS(Betalingen!$K$3:$K$802,Betalingen!$B$3:$B$802,$A207))</f>
        <v/>
      </c>
      <c r="M207" s="15" t="str">
        <f t="shared" si="23"/>
        <v/>
      </c>
      <c r="N207" s="16" t="str">
        <f t="shared" si="22"/>
        <v/>
      </c>
      <c r="O207" s="14" t="str">
        <f t="shared" si="24"/>
        <v/>
      </c>
      <c r="P207" s="17" t="str">
        <f>IF($A207="","",IFERROR(_xludf.AGGREGATE(14,6,Betalingen!$C$3:$C$802/(Betalingen!$B$3:$B$802=$A207),1),""))</f>
        <v/>
      </c>
      <c r="Q207" s="18" t="str">
        <f>IF($E207="","",IF($E207="SRD",1,IF($E207="USD",IFERROR(INDEX(Instellingen!$B$22:$B$221,MATCH($D207,Instellingen!$A$22:$A$221,1)),""),IF($E207="EUR",IFERROR(INDEX(Instellingen!$C$22:$C$221,MATCH($D207,Instellingen!$A$22:$A$221,1)),""),""))))</f>
        <v/>
      </c>
      <c r="R207" s="14" t="str">
        <f t="shared" si="21"/>
        <v/>
      </c>
      <c r="S207" s="14" t="str">
        <f>IF($K207="","",($H207+IF($A207="","",SUMIFS(Extra_kosten!$N$3:$N$402,Extra_kosten!$B$3:$B$402,$A207)))*$Q207)</f>
        <v/>
      </c>
      <c r="T207" s="14" t="str">
        <f>IF($A207="","",SUMIFS(Betalingen!$L$3:$L$802,Betalingen!$B$3:$B$802,$A207))</f>
        <v/>
      </c>
      <c r="U207" s="14" t="str">
        <f>IF($A207="","",SUMIFS(Betalingen!$P$3:$P$802,Betalingen!$B$3:$B$802,$A207))</f>
        <v/>
      </c>
      <c r="V207" s="18" t="str">
        <f>IF($E207="","",IF($E207="SRD",1,IF($E207="USD",IFERROR(INDEX(Instellingen!$B$22:$B$221,MATCH(Instellingen!$B$3,Instellingen!$A$22:$A$221,1)),""),IF($E207="EUR",IFERROR(INDEX(Instellingen!$C$22:$C$221,MATCH(Instellingen!$B$3,Instellingen!$A$22:$A$221,1)),""),""))))</f>
        <v/>
      </c>
      <c r="W207" s="14" t="str">
        <f t="shared" si="27"/>
        <v/>
      </c>
    </row>
    <row r="208" spans="1:23" x14ac:dyDescent="0.3">
      <c r="A208" s="6"/>
      <c r="B208" s="6"/>
      <c r="C208" s="6"/>
      <c r="D208" s="8"/>
      <c r="E208" s="6"/>
      <c r="F208" s="12"/>
      <c r="G208" s="13"/>
      <c r="H208" s="14" t="str">
        <f>IF($F208="","",$F208*IF($G208="",Instellingen!$B$4,$G208))</f>
        <v/>
      </c>
      <c r="I208" s="14" t="str">
        <f t="shared" si="25"/>
        <v/>
      </c>
      <c r="J208" s="14" t="str">
        <f>IF($A208="","",SUMIFS(Extra_kosten!$O$3:$O$402,Extra_kosten!$B$3:$B$402,$A208))</f>
        <v/>
      </c>
      <c r="K208" s="14" t="str">
        <f t="shared" si="26"/>
        <v/>
      </c>
      <c r="L208" s="14" t="str">
        <f>IF($A208="","",SUMIFS(Betalingen!$K$3:$K$802,Betalingen!$B$3:$B$802,$A208))</f>
        <v/>
      </c>
      <c r="M208" s="15" t="str">
        <f t="shared" si="23"/>
        <v/>
      </c>
      <c r="N208" s="16" t="str">
        <f t="shared" si="22"/>
        <v/>
      </c>
      <c r="O208" s="14" t="str">
        <f t="shared" si="24"/>
        <v/>
      </c>
      <c r="P208" s="17" t="str">
        <f>IF($A208="","",IFERROR(_xludf.AGGREGATE(14,6,Betalingen!$C$3:$C$802/(Betalingen!$B$3:$B$802=$A208),1),""))</f>
        <v/>
      </c>
      <c r="Q208" s="18" t="str">
        <f>IF($E208="","",IF($E208="SRD",1,IF($E208="USD",IFERROR(INDEX(Instellingen!$B$22:$B$221,MATCH($D208,Instellingen!$A$22:$A$221,1)),""),IF($E208="EUR",IFERROR(INDEX(Instellingen!$C$22:$C$221,MATCH($D208,Instellingen!$A$22:$A$221,1)),""),""))))</f>
        <v/>
      </c>
      <c r="R208" s="14" t="str">
        <f t="shared" si="21"/>
        <v/>
      </c>
      <c r="S208" s="14" t="str">
        <f>IF($K208="","",($H208+IF($A208="","",SUMIFS(Extra_kosten!$N$3:$N$402,Extra_kosten!$B$3:$B$402,$A208)))*$Q208)</f>
        <v/>
      </c>
      <c r="T208" s="14" t="str">
        <f>IF($A208="","",SUMIFS(Betalingen!$L$3:$L$802,Betalingen!$B$3:$B$802,$A208))</f>
        <v/>
      </c>
      <c r="U208" s="14" t="str">
        <f>IF($A208="","",SUMIFS(Betalingen!$P$3:$P$802,Betalingen!$B$3:$B$802,$A208))</f>
        <v/>
      </c>
      <c r="V208" s="18" t="str">
        <f>IF($E208="","",IF($E208="SRD",1,IF($E208="USD",IFERROR(INDEX(Instellingen!$B$22:$B$221,MATCH(Instellingen!$B$3,Instellingen!$A$22:$A$221,1)),""),IF($E208="EUR",IFERROR(INDEX(Instellingen!$C$22:$C$221,MATCH(Instellingen!$B$3,Instellingen!$A$22:$A$221,1)),""),""))))</f>
        <v/>
      </c>
      <c r="W208" s="14" t="str">
        <f t="shared" si="27"/>
        <v/>
      </c>
    </row>
    <row r="209" spans="1:23" x14ac:dyDescent="0.3">
      <c r="A209" s="6"/>
      <c r="B209" s="6"/>
      <c r="C209" s="6"/>
      <c r="D209" s="8"/>
      <c r="E209" s="6"/>
      <c r="F209" s="12"/>
      <c r="G209" s="13"/>
      <c r="H209" s="14" t="str">
        <f>IF($F209="","",$F209*IF($G209="",Instellingen!$B$4,$G209))</f>
        <v/>
      </c>
      <c r="I209" s="14" t="str">
        <f t="shared" si="25"/>
        <v/>
      </c>
      <c r="J209" s="14" t="str">
        <f>IF($A209="","",SUMIFS(Extra_kosten!$O$3:$O$402,Extra_kosten!$B$3:$B$402,$A209))</f>
        <v/>
      </c>
      <c r="K209" s="14" t="str">
        <f t="shared" si="26"/>
        <v/>
      </c>
      <c r="L209" s="14" t="str">
        <f>IF($A209="","",SUMIFS(Betalingen!$K$3:$K$802,Betalingen!$B$3:$B$802,$A209))</f>
        <v/>
      </c>
      <c r="M209" s="15" t="str">
        <f t="shared" si="23"/>
        <v/>
      </c>
      <c r="N209" s="16" t="str">
        <f t="shared" si="22"/>
        <v/>
      </c>
      <c r="O209" s="14" t="str">
        <f t="shared" si="24"/>
        <v/>
      </c>
      <c r="P209" s="17" t="str">
        <f>IF($A209="","",IFERROR(_xludf.AGGREGATE(14,6,Betalingen!$C$3:$C$802/(Betalingen!$B$3:$B$802=$A209),1),""))</f>
        <v/>
      </c>
      <c r="Q209" s="18" t="str">
        <f>IF($E209="","",IF($E209="SRD",1,IF($E209="USD",IFERROR(INDEX(Instellingen!$B$22:$B$221,MATCH($D209,Instellingen!$A$22:$A$221,1)),""),IF($E209="EUR",IFERROR(INDEX(Instellingen!$C$22:$C$221,MATCH($D209,Instellingen!$A$22:$A$221,1)),""),""))))</f>
        <v/>
      </c>
      <c r="R209" s="14" t="str">
        <f t="shared" si="21"/>
        <v/>
      </c>
      <c r="S209" s="14" t="str">
        <f>IF($K209="","",($H209+IF($A209="","",SUMIFS(Extra_kosten!$N$3:$N$402,Extra_kosten!$B$3:$B$402,$A209)))*$Q209)</f>
        <v/>
      </c>
      <c r="T209" s="14" t="str">
        <f>IF($A209="","",SUMIFS(Betalingen!$L$3:$L$802,Betalingen!$B$3:$B$802,$A209))</f>
        <v/>
      </c>
      <c r="U209" s="14" t="str">
        <f>IF($A209="","",SUMIFS(Betalingen!$P$3:$P$802,Betalingen!$B$3:$B$802,$A209))</f>
        <v/>
      </c>
      <c r="V209" s="18" t="str">
        <f>IF($E209="","",IF($E209="SRD",1,IF($E209="USD",IFERROR(INDEX(Instellingen!$B$22:$B$221,MATCH(Instellingen!$B$3,Instellingen!$A$22:$A$221,1)),""),IF($E209="EUR",IFERROR(INDEX(Instellingen!$C$22:$C$221,MATCH(Instellingen!$B$3,Instellingen!$A$22:$A$221,1)),""),""))))</f>
        <v/>
      </c>
      <c r="W209" s="14" t="str">
        <f t="shared" si="27"/>
        <v/>
      </c>
    </row>
    <row r="210" spans="1:23" x14ac:dyDescent="0.3">
      <c r="A210" s="6"/>
      <c r="B210" s="6"/>
      <c r="C210" s="6"/>
      <c r="D210" s="8"/>
      <c r="E210" s="6"/>
      <c r="F210" s="12"/>
      <c r="G210" s="13"/>
      <c r="H210" s="14" t="str">
        <f>IF($F210="","",$F210*IF($G210="",Instellingen!$B$4,$G210))</f>
        <v/>
      </c>
      <c r="I210" s="14" t="str">
        <f t="shared" si="25"/>
        <v/>
      </c>
      <c r="J210" s="14" t="str">
        <f>IF($A210="","",SUMIFS(Extra_kosten!$O$3:$O$402,Extra_kosten!$B$3:$B$402,$A210))</f>
        <v/>
      </c>
      <c r="K210" s="14" t="str">
        <f t="shared" si="26"/>
        <v/>
      </c>
      <c r="L210" s="14" t="str">
        <f>IF($A210="","",SUMIFS(Betalingen!$K$3:$K$802,Betalingen!$B$3:$B$802,$A210))</f>
        <v/>
      </c>
      <c r="M210" s="15" t="str">
        <f t="shared" si="23"/>
        <v/>
      </c>
      <c r="N210" s="16" t="str">
        <f t="shared" si="22"/>
        <v/>
      </c>
      <c r="O210" s="14" t="str">
        <f t="shared" si="24"/>
        <v/>
      </c>
      <c r="P210" s="17" t="str">
        <f>IF($A210="","",IFERROR(_xludf.AGGREGATE(14,6,Betalingen!$C$3:$C$802/(Betalingen!$B$3:$B$802=$A210),1),""))</f>
        <v/>
      </c>
      <c r="Q210" s="18" t="str">
        <f>IF($E210="","",IF($E210="SRD",1,IF($E210="USD",IFERROR(INDEX(Instellingen!$B$22:$B$221,MATCH($D210,Instellingen!$A$22:$A$221,1)),""),IF($E210="EUR",IFERROR(INDEX(Instellingen!$C$22:$C$221,MATCH($D210,Instellingen!$A$22:$A$221,1)),""),""))))</f>
        <v/>
      </c>
      <c r="R210" s="14" t="str">
        <f t="shared" si="21"/>
        <v/>
      </c>
      <c r="S210" s="14" t="str">
        <f>IF($K210="","",($H210+IF($A210="","",SUMIFS(Extra_kosten!$N$3:$N$402,Extra_kosten!$B$3:$B$402,$A210)))*$Q210)</f>
        <v/>
      </c>
      <c r="T210" s="14" t="str">
        <f>IF($A210="","",SUMIFS(Betalingen!$L$3:$L$802,Betalingen!$B$3:$B$802,$A210))</f>
        <v/>
      </c>
      <c r="U210" s="14" t="str">
        <f>IF($A210="","",SUMIFS(Betalingen!$P$3:$P$802,Betalingen!$B$3:$B$802,$A210))</f>
        <v/>
      </c>
      <c r="V210" s="18" t="str">
        <f>IF($E210="","",IF($E210="SRD",1,IF($E210="USD",IFERROR(INDEX(Instellingen!$B$22:$B$221,MATCH(Instellingen!$B$3,Instellingen!$A$22:$A$221,1)),""),IF($E210="EUR",IFERROR(INDEX(Instellingen!$C$22:$C$221,MATCH(Instellingen!$B$3,Instellingen!$A$22:$A$221,1)),""),""))))</f>
        <v/>
      </c>
      <c r="W210" s="14" t="str">
        <f t="shared" si="27"/>
        <v/>
      </c>
    </row>
    <row r="211" spans="1:23" x14ac:dyDescent="0.3">
      <c r="A211" s="6"/>
      <c r="B211" s="6"/>
      <c r="C211" s="6"/>
      <c r="D211" s="8"/>
      <c r="E211" s="6"/>
      <c r="F211" s="12"/>
      <c r="G211" s="13"/>
      <c r="H211" s="14" t="str">
        <f>IF($F211="","",$F211*IF($G211="",Instellingen!$B$4,$G211))</f>
        <v/>
      </c>
      <c r="I211" s="14" t="str">
        <f t="shared" si="25"/>
        <v/>
      </c>
      <c r="J211" s="14" t="str">
        <f>IF($A211="","",SUMIFS(Extra_kosten!$O$3:$O$402,Extra_kosten!$B$3:$B$402,$A211))</f>
        <v/>
      </c>
      <c r="K211" s="14" t="str">
        <f t="shared" si="26"/>
        <v/>
      </c>
      <c r="L211" s="14" t="str">
        <f>IF($A211="","",SUMIFS(Betalingen!$K$3:$K$802,Betalingen!$B$3:$B$802,$A211))</f>
        <v/>
      </c>
      <c r="M211" s="15" t="str">
        <f t="shared" si="23"/>
        <v/>
      </c>
      <c r="N211" s="16" t="str">
        <f t="shared" si="22"/>
        <v/>
      </c>
      <c r="O211" s="14" t="str">
        <f t="shared" si="24"/>
        <v/>
      </c>
      <c r="P211" s="17" t="str">
        <f>IF($A211="","",IFERROR(_xludf.AGGREGATE(14,6,Betalingen!$C$3:$C$802/(Betalingen!$B$3:$B$802=$A211),1),""))</f>
        <v/>
      </c>
      <c r="Q211" s="18" t="str">
        <f>IF($E211="","",IF($E211="SRD",1,IF($E211="USD",IFERROR(INDEX(Instellingen!$B$22:$B$221,MATCH($D211,Instellingen!$A$22:$A$221,1)),""),IF($E211="EUR",IFERROR(INDEX(Instellingen!$C$22:$C$221,MATCH($D211,Instellingen!$A$22:$A$221,1)),""),""))))</f>
        <v/>
      </c>
      <c r="R211" s="14" t="str">
        <f t="shared" si="21"/>
        <v/>
      </c>
      <c r="S211" s="14" t="str">
        <f>IF($K211="","",($H211+IF($A211="","",SUMIFS(Extra_kosten!$N$3:$N$402,Extra_kosten!$B$3:$B$402,$A211)))*$Q211)</f>
        <v/>
      </c>
      <c r="T211" s="14" t="str">
        <f>IF($A211="","",SUMIFS(Betalingen!$L$3:$L$802,Betalingen!$B$3:$B$802,$A211))</f>
        <v/>
      </c>
      <c r="U211" s="14" t="str">
        <f>IF($A211="","",SUMIFS(Betalingen!$P$3:$P$802,Betalingen!$B$3:$B$802,$A211))</f>
        <v/>
      </c>
      <c r="V211" s="18" t="str">
        <f>IF($E211="","",IF($E211="SRD",1,IF($E211="USD",IFERROR(INDEX(Instellingen!$B$22:$B$221,MATCH(Instellingen!$B$3,Instellingen!$A$22:$A$221,1)),""),IF($E211="EUR",IFERROR(INDEX(Instellingen!$C$22:$C$221,MATCH(Instellingen!$B$3,Instellingen!$A$22:$A$221,1)),""),""))))</f>
        <v/>
      </c>
      <c r="W211" s="14" t="str">
        <f t="shared" si="27"/>
        <v/>
      </c>
    </row>
    <row r="212" spans="1:23" x14ac:dyDescent="0.3">
      <c r="A212" s="6"/>
      <c r="B212" s="6"/>
      <c r="C212" s="6"/>
      <c r="D212" s="8"/>
      <c r="E212" s="6"/>
      <c r="F212" s="12"/>
      <c r="G212" s="13"/>
      <c r="H212" s="14" t="str">
        <f>IF($F212="","",$F212*IF($G212="",Instellingen!$B$4,$G212))</f>
        <v/>
      </c>
      <c r="I212" s="14" t="str">
        <f t="shared" si="25"/>
        <v/>
      </c>
      <c r="J212" s="14" t="str">
        <f>IF($A212="","",SUMIFS(Extra_kosten!$O$3:$O$402,Extra_kosten!$B$3:$B$402,$A212))</f>
        <v/>
      </c>
      <c r="K212" s="14" t="str">
        <f t="shared" si="26"/>
        <v/>
      </c>
      <c r="L212" s="14" t="str">
        <f>IF($A212="","",SUMIFS(Betalingen!$K$3:$K$802,Betalingen!$B$3:$B$802,$A212))</f>
        <v/>
      </c>
      <c r="M212" s="15" t="str">
        <f t="shared" si="23"/>
        <v/>
      </c>
      <c r="N212" s="16" t="str">
        <f t="shared" si="22"/>
        <v/>
      </c>
      <c r="O212" s="14" t="str">
        <f t="shared" si="24"/>
        <v/>
      </c>
      <c r="P212" s="17" t="str">
        <f>IF($A212="","",IFERROR(_xludf.AGGREGATE(14,6,Betalingen!$C$3:$C$802/(Betalingen!$B$3:$B$802=$A212),1),""))</f>
        <v/>
      </c>
      <c r="Q212" s="18" t="str">
        <f>IF($E212="","",IF($E212="SRD",1,IF($E212="USD",IFERROR(INDEX(Instellingen!$B$22:$B$221,MATCH($D212,Instellingen!$A$22:$A$221,1)),""),IF($E212="EUR",IFERROR(INDEX(Instellingen!$C$22:$C$221,MATCH($D212,Instellingen!$A$22:$A$221,1)),""),""))))</f>
        <v/>
      </c>
      <c r="R212" s="14" t="str">
        <f t="shared" si="21"/>
        <v/>
      </c>
      <c r="S212" s="14" t="str">
        <f>IF($K212="","",($H212+IF($A212="","",SUMIFS(Extra_kosten!$N$3:$N$402,Extra_kosten!$B$3:$B$402,$A212)))*$Q212)</f>
        <v/>
      </c>
      <c r="T212" s="14" t="str">
        <f>IF($A212="","",SUMIFS(Betalingen!$L$3:$L$802,Betalingen!$B$3:$B$802,$A212))</f>
        <v/>
      </c>
      <c r="U212" s="14" t="str">
        <f>IF($A212="","",SUMIFS(Betalingen!$P$3:$P$802,Betalingen!$B$3:$B$802,$A212))</f>
        <v/>
      </c>
      <c r="V212" s="18" t="str">
        <f>IF($E212="","",IF($E212="SRD",1,IF($E212="USD",IFERROR(INDEX(Instellingen!$B$22:$B$221,MATCH(Instellingen!$B$3,Instellingen!$A$22:$A$221,1)),""),IF($E212="EUR",IFERROR(INDEX(Instellingen!$C$22:$C$221,MATCH(Instellingen!$B$3,Instellingen!$A$22:$A$221,1)),""),""))))</f>
        <v/>
      </c>
      <c r="W212" s="14" t="str">
        <f t="shared" si="27"/>
        <v/>
      </c>
    </row>
    <row r="213" spans="1:23" x14ac:dyDescent="0.3">
      <c r="A213" s="6"/>
      <c r="B213" s="6"/>
      <c r="C213" s="6"/>
      <c r="D213" s="8"/>
      <c r="E213" s="6"/>
      <c r="F213" s="12"/>
      <c r="G213" s="13"/>
      <c r="H213" s="14" t="str">
        <f>IF($F213="","",$F213*IF($G213="",Instellingen!$B$4,$G213))</f>
        <v/>
      </c>
      <c r="I213" s="14" t="str">
        <f t="shared" si="25"/>
        <v/>
      </c>
      <c r="J213" s="14" t="str">
        <f>IF($A213="","",SUMIFS(Extra_kosten!$O$3:$O$402,Extra_kosten!$B$3:$B$402,$A213))</f>
        <v/>
      </c>
      <c r="K213" s="14" t="str">
        <f t="shared" si="26"/>
        <v/>
      </c>
      <c r="L213" s="14" t="str">
        <f>IF($A213="","",SUMIFS(Betalingen!$K$3:$K$802,Betalingen!$B$3:$B$802,$A213))</f>
        <v/>
      </c>
      <c r="M213" s="15" t="str">
        <f t="shared" si="23"/>
        <v/>
      </c>
      <c r="N213" s="16" t="str">
        <f t="shared" si="22"/>
        <v/>
      </c>
      <c r="O213" s="14" t="str">
        <f t="shared" si="24"/>
        <v/>
      </c>
      <c r="P213" s="17" t="str">
        <f>IF($A213="","",IFERROR(_xludf.AGGREGATE(14,6,Betalingen!$C$3:$C$802/(Betalingen!$B$3:$B$802=$A213),1),""))</f>
        <v/>
      </c>
      <c r="Q213" s="18" t="str">
        <f>IF($E213="","",IF($E213="SRD",1,IF($E213="USD",IFERROR(INDEX(Instellingen!$B$22:$B$221,MATCH($D213,Instellingen!$A$22:$A$221,1)),""),IF($E213="EUR",IFERROR(INDEX(Instellingen!$C$22:$C$221,MATCH($D213,Instellingen!$A$22:$A$221,1)),""),""))))</f>
        <v/>
      </c>
      <c r="R213" s="14" t="str">
        <f t="shared" si="21"/>
        <v/>
      </c>
      <c r="S213" s="14" t="str">
        <f>IF($K213="","",($H213+IF($A213="","",SUMIFS(Extra_kosten!$N$3:$N$402,Extra_kosten!$B$3:$B$402,$A213)))*$Q213)</f>
        <v/>
      </c>
      <c r="T213" s="14" t="str">
        <f>IF($A213="","",SUMIFS(Betalingen!$L$3:$L$802,Betalingen!$B$3:$B$802,$A213))</f>
        <v/>
      </c>
      <c r="U213" s="14" t="str">
        <f>IF($A213="","",SUMIFS(Betalingen!$P$3:$P$802,Betalingen!$B$3:$B$802,$A213))</f>
        <v/>
      </c>
      <c r="V213" s="18" t="str">
        <f>IF($E213="","",IF($E213="SRD",1,IF($E213="USD",IFERROR(INDEX(Instellingen!$B$22:$B$221,MATCH(Instellingen!$B$3,Instellingen!$A$22:$A$221,1)),""),IF($E213="EUR",IFERROR(INDEX(Instellingen!$C$22:$C$221,MATCH(Instellingen!$B$3,Instellingen!$A$22:$A$221,1)),""),""))))</f>
        <v/>
      </c>
      <c r="W213" s="14" t="str">
        <f t="shared" si="27"/>
        <v/>
      </c>
    </row>
    <row r="214" spans="1:23" x14ac:dyDescent="0.3">
      <c r="A214" s="6"/>
      <c r="B214" s="6"/>
      <c r="C214" s="6"/>
      <c r="D214" s="8"/>
      <c r="E214" s="6"/>
      <c r="F214" s="12"/>
      <c r="G214" s="13"/>
      <c r="H214" s="14" t="str">
        <f>IF($F214="","",$F214*IF($G214="",Instellingen!$B$4,$G214))</f>
        <v/>
      </c>
      <c r="I214" s="14" t="str">
        <f t="shared" si="25"/>
        <v/>
      </c>
      <c r="J214" s="14" t="str">
        <f>IF($A214="","",SUMIFS(Extra_kosten!$O$3:$O$402,Extra_kosten!$B$3:$B$402,$A214))</f>
        <v/>
      </c>
      <c r="K214" s="14" t="str">
        <f t="shared" si="26"/>
        <v/>
      </c>
      <c r="L214" s="14" t="str">
        <f>IF($A214="","",SUMIFS(Betalingen!$K$3:$K$802,Betalingen!$B$3:$B$802,$A214))</f>
        <v/>
      </c>
      <c r="M214" s="15" t="str">
        <f t="shared" si="23"/>
        <v/>
      </c>
      <c r="N214" s="16" t="str">
        <f t="shared" si="22"/>
        <v/>
      </c>
      <c r="O214" s="14" t="str">
        <f t="shared" si="24"/>
        <v/>
      </c>
      <c r="P214" s="17" t="str">
        <f>IF($A214="","",IFERROR(_xludf.AGGREGATE(14,6,Betalingen!$C$3:$C$802/(Betalingen!$B$3:$B$802=$A214),1),""))</f>
        <v/>
      </c>
      <c r="Q214" s="18" t="str">
        <f>IF($E214="","",IF($E214="SRD",1,IF($E214="USD",IFERROR(INDEX(Instellingen!$B$22:$B$221,MATCH($D214,Instellingen!$A$22:$A$221,1)),""),IF($E214="EUR",IFERROR(INDEX(Instellingen!$C$22:$C$221,MATCH($D214,Instellingen!$A$22:$A$221,1)),""),""))))</f>
        <v/>
      </c>
      <c r="R214" s="14" t="str">
        <f t="shared" si="21"/>
        <v/>
      </c>
      <c r="S214" s="14" t="str">
        <f>IF($K214="","",($H214+IF($A214="","",SUMIFS(Extra_kosten!$N$3:$N$402,Extra_kosten!$B$3:$B$402,$A214)))*$Q214)</f>
        <v/>
      </c>
      <c r="T214" s="14" t="str">
        <f>IF($A214="","",SUMIFS(Betalingen!$L$3:$L$802,Betalingen!$B$3:$B$802,$A214))</f>
        <v/>
      </c>
      <c r="U214" s="14" t="str">
        <f>IF($A214="","",SUMIFS(Betalingen!$P$3:$P$802,Betalingen!$B$3:$B$802,$A214))</f>
        <v/>
      </c>
      <c r="V214" s="18" t="str">
        <f>IF($E214="","",IF($E214="SRD",1,IF($E214="USD",IFERROR(INDEX(Instellingen!$B$22:$B$221,MATCH(Instellingen!$B$3,Instellingen!$A$22:$A$221,1)),""),IF($E214="EUR",IFERROR(INDEX(Instellingen!$C$22:$C$221,MATCH(Instellingen!$B$3,Instellingen!$A$22:$A$221,1)),""),""))))</f>
        <v/>
      </c>
      <c r="W214" s="14" t="str">
        <f t="shared" si="27"/>
        <v/>
      </c>
    </row>
    <row r="215" spans="1:23" x14ac:dyDescent="0.3">
      <c r="A215" s="6"/>
      <c r="B215" s="6"/>
      <c r="C215" s="6"/>
      <c r="D215" s="8"/>
      <c r="E215" s="6"/>
      <c r="F215" s="12"/>
      <c r="G215" s="13"/>
      <c r="H215" s="14" t="str">
        <f>IF($F215="","",$F215*IF($G215="",Instellingen!$B$4,$G215))</f>
        <v/>
      </c>
      <c r="I215" s="14" t="str">
        <f t="shared" si="25"/>
        <v/>
      </c>
      <c r="J215" s="14" t="str">
        <f>IF($A215="","",SUMIFS(Extra_kosten!$O$3:$O$402,Extra_kosten!$B$3:$B$402,$A215))</f>
        <v/>
      </c>
      <c r="K215" s="14" t="str">
        <f t="shared" si="26"/>
        <v/>
      </c>
      <c r="L215" s="14" t="str">
        <f>IF($A215="","",SUMIFS(Betalingen!$K$3:$K$802,Betalingen!$B$3:$B$802,$A215))</f>
        <v/>
      </c>
      <c r="M215" s="15" t="str">
        <f t="shared" si="23"/>
        <v/>
      </c>
      <c r="N215" s="16" t="str">
        <f t="shared" si="22"/>
        <v/>
      </c>
      <c r="O215" s="14" t="str">
        <f t="shared" si="24"/>
        <v/>
      </c>
      <c r="P215" s="17" t="str">
        <f>IF($A215="","",IFERROR(_xludf.AGGREGATE(14,6,Betalingen!$C$3:$C$802/(Betalingen!$B$3:$B$802=$A215),1),""))</f>
        <v/>
      </c>
      <c r="Q215" s="18" t="str">
        <f>IF($E215="","",IF($E215="SRD",1,IF($E215="USD",IFERROR(INDEX(Instellingen!$B$22:$B$221,MATCH($D215,Instellingen!$A$22:$A$221,1)),""),IF($E215="EUR",IFERROR(INDEX(Instellingen!$C$22:$C$221,MATCH($D215,Instellingen!$A$22:$A$221,1)),""),""))))</f>
        <v/>
      </c>
      <c r="R215" s="14" t="str">
        <f t="shared" ref="R215:R278" si="28">IF($K215="","",$K215*$Q215)</f>
        <v/>
      </c>
      <c r="S215" s="14" t="str">
        <f>IF($K215="","",($H215+IF($A215="","",SUMIFS(Extra_kosten!$N$3:$N$402,Extra_kosten!$B$3:$B$402,$A215)))*$Q215)</f>
        <v/>
      </c>
      <c r="T215" s="14" t="str">
        <f>IF($A215="","",SUMIFS(Betalingen!$L$3:$L$802,Betalingen!$B$3:$B$802,$A215))</f>
        <v/>
      </c>
      <c r="U215" s="14" t="str">
        <f>IF($A215="","",SUMIFS(Betalingen!$P$3:$P$802,Betalingen!$B$3:$B$802,$A215))</f>
        <v/>
      </c>
      <c r="V215" s="18" t="str">
        <f>IF($E215="","",IF($E215="SRD",1,IF($E215="USD",IFERROR(INDEX(Instellingen!$B$22:$B$221,MATCH(Instellingen!$B$3,Instellingen!$A$22:$A$221,1)),""),IF($E215="EUR",IFERROR(INDEX(Instellingen!$C$22:$C$221,MATCH(Instellingen!$B$3,Instellingen!$A$22:$A$221,1)),""),""))))</f>
        <v/>
      </c>
      <c r="W215" s="14" t="str">
        <f t="shared" si="27"/>
        <v/>
      </c>
    </row>
    <row r="216" spans="1:23" x14ac:dyDescent="0.3">
      <c r="A216" s="6"/>
      <c r="B216" s="6"/>
      <c r="C216" s="6"/>
      <c r="D216" s="8"/>
      <c r="E216" s="6"/>
      <c r="F216" s="12"/>
      <c r="G216" s="13"/>
      <c r="H216" s="14" t="str">
        <f>IF($F216="","",$F216*IF($G216="",Instellingen!$B$4,$G216))</f>
        <v/>
      </c>
      <c r="I216" s="14" t="str">
        <f t="shared" si="25"/>
        <v/>
      </c>
      <c r="J216" s="14" t="str">
        <f>IF($A216="","",SUMIFS(Extra_kosten!$O$3:$O$402,Extra_kosten!$B$3:$B$402,$A216))</f>
        <v/>
      </c>
      <c r="K216" s="14" t="str">
        <f t="shared" si="26"/>
        <v/>
      </c>
      <c r="L216" s="14" t="str">
        <f>IF($A216="","",SUMIFS(Betalingen!$K$3:$K$802,Betalingen!$B$3:$B$802,$A216))</f>
        <v/>
      </c>
      <c r="M216" s="15" t="str">
        <f t="shared" si="23"/>
        <v/>
      </c>
      <c r="N216" s="16" t="str">
        <f t="shared" si="22"/>
        <v/>
      </c>
      <c r="O216" s="14" t="str">
        <f t="shared" si="24"/>
        <v/>
      </c>
      <c r="P216" s="17" t="str">
        <f>IF($A216="","",IFERROR(_xludf.AGGREGATE(14,6,Betalingen!$C$3:$C$802/(Betalingen!$B$3:$B$802=$A216),1),""))</f>
        <v/>
      </c>
      <c r="Q216" s="18" t="str">
        <f>IF($E216="","",IF($E216="SRD",1,IF($E216="USD",IFERROR(INDEX(Instellingen!$B$22:$B$221,MATCH($D216,Instellingen!$A$22:$A$221,1)),""),IF($E216="EUR",IFERROR(INDEX(Instellingen!$C$22:$C$221,MATCH($D216,Instellingen!$A$22:$A$221,1)),""),""))))</f>
        <v/>
      </c>
      <c r="R216" s="14" t="str">
        <f t="shared" si="28"/>
        <v/>
      </c>
      <c r="S216" s="14" t="str">
        <f>IF($K216="","",($H216+IF($A216="","",SUMIFS(Extra_kosten!$N$3:$N$402,Extra_kosten!$B$3:$B$402,$A216)))*$Q216)</f>
        <v/>
      </c>
      <c r="T216" s="14" t="str">
        <f>IF($A216="","",SUMIFS(Betalingen!$L$3:$L$802,Betalingen!$B$3:$B$802,$A216))</f>
        <v/>
      </c>
      <c r="U216" s="14" t="str">
        <f>IF($A216="","",SUMIFS(Betalingen!$P$3:$P$802,Betalingen!$B$3:$B$802,$A216))</f>
        <v/>
      </c>
      <c r="V216" s="18" t="str">
        <f>IF($E216="","",IF($E216="SRD",1,IF($E216="USD",IFERROR(INDEX(Instellingen!$B$22:$B$221,MATCH(Instellingen!$B$3,Instellingen!$A$22:$A$221,1)),""),IF($E216="EUR",IFERROR(INDEX(Instellingen!$C$22:$C$221,MATCH(Instellingen!$B$3,Instellingen!$A$22:$A$221,1)),""),""))))</f>
        <v/>
      </c>
      <c r="W216" s="14" t="str">
        <f t="shared" si="27"/>
        <v/>
      </c>
    </row>
    <row r="217" spans="1:23" x14ac:dyDescent="0.3">
      <c r="A217" s="6"/>
      <c r="B217" s="6"/>
      <c r="C217" s="6"/>
      <c r="D217" s="8"/>
      <c r="E217" s="6"/>
      <c r="F217" s="12"/>
      <c r="G217" s="13"/>
      <c r="H217" s="14" t="str">
        <f>IF($F217="","",$F217*IF($G217="",Instellingen!$B$4,$G217))</f>
        <v/>
      </c>
      <c r="I217" s="14" t="str">
        <f t="shared" si="25"/>
        <v/>
      </c>
      <c r="J217" s="14" t="str">
        <f>IF($A217="","",SUMIFS(Extra_kosten!$O$3:$O$402,Extra_kosten!$B$3:$B$402,$A217))</f>
        <v/>
      </c>
      <c r="K217" s="14" t="str">
        <f t="shared" si="26"/>
        <v/>
      </c>
      <c r="L217" s="14" t="str">
        <f>IF($A217="","",SUMIFS(Betalingen!$K$3:$K$802,Betalingen!$B$3:$B$802,$A217))</f>
        <v/>
      </c>
      <c r="M217" s="15" t="str">
        <f t="shared" si="23"/>
        <v/>
      </c>
      <c r="N217" s="16" t="str">
        <f t="shared" si="22"/>
        <v/>
      </c>
      <c r="O217" s="14" t="str">
        <f t="shared" si="24"/>
        <v/>
      </c>
      <c r="P217" s="17" t="str">
        <f>IF($A217="","",IFERROR(_xludf.AGGREGATE(14,6,Betalingen!$C$3:$C$802/(Betalingen!$B$3:$B$802=$A217),1),""))</f>
        <v/>
      </c>
      <c r="Q217" s="18" t="str">
        <f>IF($E217="","",IF($E217="SRD",1,IF($E217="USD",IFERROR(INDEX(Instellingen!$B$22:$B$221,MATCH($D217,Instellingen!$A$22:$A$221,1)),""),IF($E217="EUR",IFERROR(INDEX(Instellingen!$C$22:$C$221,MATCH($D217,Instellingen!$A$22:$A$221,1)),""),""))))</f>
        <v/>
      </c>
      <c r="R217" s="14" t="str">
        <f t="shared" si="28"/>
        <v/>
      </c>
      <c r="S217" s="14" t="str">
        <f>IF($K217="","",($H217+IF($A217="","",SUMIFS(Extra_kosten!$N$3:$N$402,Extra_kosten!$B$3:$B$402,$A217)))*$Q217)</f>
        <v/>
      </c>
      <c r="T217" s="14" t="str">
        <f>IF($A217="","",SUMIFS(Betalingen!$L$3:$L$802,Betalingen!$B$3:$B$802,$A217))</f>
        <v/>
      </c>
      <c r="U217" s="14" t="str">
        <f>IF($A217="","",SUMIFS(Betalingen!$P$3:$P$802,Betalingen!$B$3:$B$802,$A217))</f>
        <v/>
      </c>
      <c r="V217" s="18" t="str">
        <f>IF($E217="","",IF($E217="SRD",1,IF($E217="USD",IFERROR(INDEX(Instellingen!$B$22:$B$221,MATCH(Instellingen!$B$3,Instellingen!$A$22:$A$221,1)),""),IF($E217="EUR",IFERROR(INDEX(Instellingen!$C$22:$C$221,MATCH(Instellingen!$B$3,Instellingen!$A$22:$A$221,1)),""),""))))</f>
        <v/>
      </c>
      <c r="W217" s="14" t="str">
        <f t="shared" si="27"/>
        <v/>
      </c>
    </row>
    <row r="218" spans="1:23" x14ac:dyDescent="0.3">
      <c r="A218" s="6"/>
      <c r="B218" s="6"/>
      <c r="C218" s="6"/>
      <c r="D218" s="8"/>
      <c r="E218" s="6"/>
      <c r="F218" s="12"/>
      <c r="G218" s="13"/>
      <c r="H218" s="14" t="str">
        <f>IF($F218="","",$F218*IF($G218="",Instellingen!$B$4,$G218))</f>
        <v/>
      </c>
      <c r="I218" s="14" t="str">
        <f t="shared" si="25"/>
        <v/>
      </c>
      <c r="J218" s="14" t="str">
        <f>IF($A218="","",SUMIFS(Extra_kosten!$O$3:$O$402,Extra_kosten!$B$3:$B$402,$A218))</f>
        <v/>
      </c>
      <c r="K218" s="14" t="str">
        <f t="shared" si="26"/>
        <v/>
      </c>
      <c r="L218" s="14" t="str">
        <f>IF($A218="","",SUMIFS(Betalingen!$K$3:$K$802,Betalingen!$B$3:$B$802,$A218))</f>
        <v/>
      </c>
      <c r="M218" s="15" t="str">
        <f t="shared" si="23"/>
        <v/>
      </c>
      <c r="N218" s="16" t="str">
        <f t="shared" si="22"/>
        <v/>
      </c>
      <c r="O218" s="14" t="str">
        <f t="shared" si="24"/>
        <v/>
      </c>
      <c r="P218" s="17" t="str">
        <f>IF($A218="","",IFERROR(_xludf.AGGREGATE(14,6,Betalingen!$C$3:$C$802/(Betalingen!$B$3:$B$802=$A218),1),""))</f>
        <v/>
      </c>
      <c r="Q218" s="18" t="str">
        <f>IF($E218="","",IF($E218="SRD",1,IF($E218="USD",IFERROR(INDEX(Instellingen!$B$22:$B$221,MATCH($D218,Instellingen!$A$22:$A$221,1)),""),IF($E218="EUR",IFERROR(INDEX(Instellingen!$C$22:$C$221,MATCH($D218,Instellingen!$A$22:$A$221,1)),""),""))))</f>
        <v/>
      </c>
      <c r="R218" s="14" t="str">
        <f t="shared" si="28"/>
        <v/>
      </c>
      <c r="S218" s="14" t="str">
        <f>IF($K218="","",($H218+IF($A218="","",SUMIFS(Extra_kosten!$N$3:$N$402,Extra_kosten!$B$3:$B$402,$A218)))*$Q218)</f>
        <v/>
      </c>
      <c r="T218" s="14" t="str">
        <f>IF($A218="","",SUMIFS(Betalingen!$L$3:$L$802,Betalingen!$B$3:$B$802,$A218))</f>
        <v/>
      </c>
      <c r="U218" s="14" t="str">
        <f>IF($A218="","",SUMIFS(Betalingen!$P$3:$P$802,Betalingen!$B$3:$B$802,$A218))</f>
        <v/>
      </c>
      <c r="V218" s="18" t="str">
        <f>IF($E218="","",IF($E218="SRD",1,IF($E218="USD",IFERROR(INDEX(Instellingen!$B$22:$B$221,MATCH(Instellingen!$B$3,Instellingen!$A$22:$A$221,1)),""),IF($E218="EUR",IFERROR(INDEX(Instellingen!$C$22:$C$221,MATCH(Instellingen!$B$3,Instellingen!$A$22:$A$221,1)),""),""))))</f>
        <v/>
      </c>
      <c r="W218" s="14" t="str">
        <f t="shared" si="27"/>
        <v/>
      </c>
    </row>
    <row r="219" spans="1:23" x14ac:dyDescent="0.3">
      <c r="A219" s="6"/>
      <c r="B219" s="6"/>
      <c r="C219" s="6"/>
      <c r="D219" s="8"/>
      <c r="E219" s="6"/>
      <c r="F219" s="12"/>
      <c r="G219" s="13"/>
      <c r="H219" s="14" t="str">
        <f>IF($F219="","",$F219*IF($G219="",Instellingen!$B$4,$G219))</f>
        <v/>
      </c>
      <c r="I219" s="14" t="str">
        <f t="shared" si="25"/>
        <v/>
      </c>
      <c r="J219" s="14" t="str">
        <f>IF($A219="","",SUMIFS(Extra_kosten!$O$3:$O$402,Extra_kosten!$B$3:$B$402,$A219))</f>
        <v/>
      </c>
      <c r="K219" s="14" t="str">
        <f t="shared" si="26"/>
        <v/>
      </c>
      <c r="L219" s="14" t="str">
        <f>IF($A219="","",SUMIFS(Betalingen!$K$3:$K$802,Betalingen!$B$3:$B$802,$A219))</f>
        <v/>
      </c>
      <c r="M219" s="15" t="str">
        <f t="shared" si="23"/>
        <v/>
      </c>
      <c r="N219" s="16" t="str">
        <f t="shared" si="22"/>
        <v/>
      </c>
      <c r="O219" s="14" t="str">
        <f t="shared" si="24"/>
        <v/>
      </c>
      <c r="P219" s="17" t="str">
        <f>IF($A219="","",IFERROR(_xludf.AGGREGATE(14,6,Betalingen!$C$3:$C$802/(Betalingen!$B$3:$B$802=$A219),1),""))</f>
        <v/>
      </c>
      <c r="Q219" s="18" t="str">
        <f>IF($E219="","",IF($E219="SRD",1,IF($E219="USD",IFERROR(INDEX(Instellingen!$B$22:$B$221,MATCH($D219,Instellingen!$A$22:$A$221,1)),""),IF($E219="EUR",IFERROR(INDEX(Instellingen!$C$22:$C$221,MATCH($D219,Instellingen!$A$22:$A$221,1)),""),""))))</f>
        <v/>
      </c>
      <c r="R219" s="14" t="str">
        <f t="shared" si="28"/>
        <v/>
      </c>
      <c r="S219" s="14" t="str">
        <f>IF($K219="","",($H219+IF($A219="","",SUMIFS(Extra_kosten!$N$3:$N$402,Extra_kosten!$B$3:$B$402,$A219)))*$Q219)</f>
        <v/>
      </c>
      <c r="T219" s="14" t="str">
        <f>IF($A219="","",SUMIFS(Betalingen!$L$3:$L$802,Betalingen!$B$3:$B$802,$A219))</f>
        <v/>
      </c>
      <c r="U219" s="14" t="str">
        <f>IF($A219="","",SUMIFS(Betalingen!$P$3:$P$802,Betalingen!$B$3:$B$802,$A219))</f>
        <v/>
      </c>
      <c r="V219" s="18" t="str">
        <f>IF($E219="","",IF($E219="SRD",1,IF($E219="USD",IFERROR(INDEX(Instellingen!$B$22:$B$221,MATCH(Instellingen!$B$3,Instellingen!$A$22:$A$221,1)),""),IF($E219="EUR",IFERROR(INDEX(Instellingen!$C$22:$C$221,MATCH(Instellingen!$B$3,Instellingen!$A$22:$A$221,1)),""),""))))</f>
        <v/>
      </c>
      <c r="W219" s="14" t="str">
        <f t="shared" si="27"/>
        <v/>
      </c>
    </row>
    <row r="220" spans="1:23" x14ac:dyDescent="0.3">
      <c r="A220" s="6"/>
      <c r="B220" s="6"/>
      <c r="C220" s="6"/>
      <c r="D220" s="8"/>
      <c r="E220" s="6"/>
      <c r="F220" s="12"/>
      <c r="G220" s="13"/>
      <c r="H220" s="14" t="str">
        <f>IF($F220="","",$F220*IF($G220="",Instellingen!$B$4,$G220))</f>
        <v/>
      </c>
      <c r="I220" s="14" t="str">
        <f t="shared" si="25"/>
        <v/>
      </c>
      <c r="J220" s="14" t="str">
        <f>IF($A220="","",SUMIFS(Extra_kosten!$O$3:$O$402,Extra_kosten!$B$3:$B$402,$A220))</f>
        <v/>
      </c>
      <c r="K220" s="14" t="str">
        <f t="shared" si="26"/>
        <v/>
      </c>
      <c r="L220" s="14" t="str">
        <f>IF($A220="","",SUMIFS(Betalingen!$K$3:$K$802,Betalingen!$B$3:$B$802,$A220))</f>
        <v/>
      </c>
      <c r="M220" s="15" t="str">
        <f t="shared" si="23"/>
        <v/>
      </c>
      <c r="N220" s="16" t="str">
        <f t="shared" si="22"/>
        <v/>
      </c>
      <c r="O220" s="14" t="str">
        <f t="shared" si="24"/>
        <v/>
      </c>
      <c r="P220" s="17" t="str">
        <f>IF($A220="","",IFERROR(_xludf.AGGREGATE(14,6,Betalingen!$C$3:$C$802/(Betalingen!$B$3:$B$802=$A220),1),""))</f>
        <v/>
      </c>
      <c r="Q220" s="18" t="str">
        <f>IF($E220="","",IF($E220="SRD",1,IF($E220="USD",IFERROR(INDEX(Instellingen!$B$22:$B$221,MATCH($D220,Instellingen!$A$22:$A$221,1)),""),IF($E220="EUR",IFERROR(INDEX(Instellingen!$C$22:$C$221,MATCH($D220,Instellingen!$A$22:$A$221,1)),""),""))))</f>
        <v/>
      </c>
      <c r="R220" s="14" t="str">
        <f t="shared" si="28"/>
        <v/>
      </c>
      <c r="S220" s="14" t="str">
        <f>IF($K220="","",($H220+IF($A220="","",SUMIFS(Extra_kosten!$N$3:$N$402,Extra_kosten!$B$3:$B$402,$A220)))*$Q220)</f>
        <v/>
      </c>
      <c r="T220" s="14" t="str">
        <f>IF($A220="","",SUMIFS(Betalingen!$L$3:$L$802,Betalingen!$B$3:$B$802,$A220))</f>
        <v/>
      </c>
      <c r="U220" s="14" t="str">
        <f>IF($A220="","",SUMIFS(Betalingen!$P$3:$P$802,Betalingen!$B$3:$B$802,$A220))</f>
        <v/>
      </c>
      <c r="V220" s="18" t="str">
        <f>IF($E220="","",IF($E220="SRD",1,IF($E220="USD",IFERROR(INDEX(Instellingen!$B$22:$B$221,MATCH(Instellingen!$B$3,Instellingen!$A$22:$A$221,1)),""),IF($E220="EUR",IFERROR(INDEX(Instellingen!$C$22:$C$221,MATCH(Instellingen!$B$3,Instellingen!$A$22:$A$221,1)),""),""))))</f>
        <v/>
      </c>
      <c r="W220" s="14" t="str">
        <f t="shared" si="27"/>
        <v/>
      </c>
    </row>
    <row r="221" spans="1:23" x14ac:dyDescent="0.3">
      <c r="A221" s="6"/>
      <c r="B221" s="6"/>
      <c r="C221" s="6"/>
      <c r="D221" s="8"/>
      <c r="E221" s="6"/>
      <c r="F221" s="12"/>
      <c r="G221" s="13"/>
      <c r="H221" s="14" t="str">
        <f>IF($F221="","",$F221*IF($G221="",Instellingen!$B$4,$G221))</f>
        <v/>
      </c>
      <c r="I221" s="14" t="str">
        <f t="shared" si="25"/>
        <v/>
      </c>
      <c r="J221" s="14" t="str">
        <f>IF($A221="","",SUMIFS(Extra_kosten!$O$3:$O$402,Extra_kosten!$B$3:$B$402,$A221))</f>
        <v/>
      </c>
      <c r="K221" s="14" t="str">
        <f t="shared" si="26"/>
        <v/>
      </c>
      <c r="L221" s="14" t="str">
        <f>IF($A221="","",SUMIFS(Betalingen!$K$3:$K$802,Betalingen!$B$3:$B$802,$A221))</f>
        <v/>
      </c>
      <c r="M221" s="15" t="str">
        <f t="shared" si="23"/>
        <v/>
      </c>
      <c r="N221" s="16" t="str">
        <f t="shared" ref="N221:N284" si="29">IF($A221="","",IF($M221&gt;=1,"Voldaan","Open"))</f>
        <v/>
      </c>
      <c r="O221" s="14" t="str">
        <f t="shared" si="24"/>
        <v/>
      </c>
      <c r="P221" s="17" t="str">
        <f>IF($A221="","",IFERROR(_xludf.AGGREGATE(14,6,Betalingen!$C$3:$C$802/(Betalingen!$B$3:$B$802=$A221),1),""))</f>
        <v/>
      </c>
      <c r="Q221" s="18" t="str">
        <f>IF($E221="","",IF($E221="SRD",1,IF($E221="USD",IFERROR(INDEX(Instellingen!$B$22:$B$221,MATCH($D221,Instellingen!$A$22:$A$221,1)),""),IF($E221="EUR",IFERROR(INDEX(Instellingen!$C$22:$C$221,MATCH($D221,Instellingen!$A$22:$A$221,1)),""),""))))</f>
        <v/>
      </c>
      <c r="R221" s="14" t="str">
        <f t="shared" si="28"/>
        <v/>
      </c>
      <c r="S221" s="14" t="str">
        <f>IF($K221="","",($H221+IF($A221="","",SUMIFS(Extra_kosten!$N$3:$N$402,Extra_kosten!$B$3:$B$402,$A221)))*$Q221)</f>
        <v/>
      </c>
      <c r="T221" s="14" t="str">
        <f>IF($A221="","",SUMIFS(Betalingen!$L$3:$L$802,Betalingen!$B$3:$B$802,$A221))</f>
        <v/>
      </c>
      <c r="U221" s="14" t="str">
        <f>IF($A221="","",SUMIFS(Betalingen!$P$3:$P$802,Betalingen!$B$3:$B$802,$A221))</f>
        <v/>
      </c>
      <c r="V221" s="18" t="str">
        <f>IF($E221="","",IF($E221="SRD",1,IF($E221="USD",IFERROR(INDEX(Instellingen!$B$22:$B$221,MATCH(Instellingen!$B$3,Instellingen!$A$22:$A$221,1)),""),IF($E221="EUR",IFERROR(INDEX(Instellingen!$C$22:$C$221,MATCH(Instellingen!$B$3,Instellingen!$A$22:$A$221,1)),""),""))))</f>
        <v/>
      </c>
      <c r="W221" s="14" t="str">
        <f t="shared" si="27"/>
        <v/>
      </c>
    </row>
    <row r="222" spans="1:23" x14ac:dyDescent="0.3">
      <c r="A222" s="6"/>
      <c r="B222" s="6"/>
      <c r="C222" s="6"/>
      <c r="D222" s="8"/>
      <c r="E222" s="6"/>
      <c r="F222" s="12"/>
      <c r="G222" s="13"/>
      <c r="H222" s="14" t="str">
        <f>IF($F222="","",$F222*IF($G222="",Instellingen!$B$4,$G222))</f>
        <v/>
      </c>
      <c r="I222" s="14" t="str">
        <f t="shared" si="25"/>
        <v/>
      </c>
      <c r="J222" s="14" t="str">
        <f>IF($A222="","",SUMIFS(Extra_kosten!$O$3:$O$402,Extra_kosten!$B$3:$B$402,$A222))</f>
        <v/>
      </c>
      <c r="K222" s="14" t="str">
        <f t="shared" si="26"/>
        <v/>
      </c>
      <c r="L222" s="14" t="str">
        <f>IF($A222="","",SUMIFS(Betalingen!$K$3:$K$802,Betalingen!$B$3:$B$802,$A222))</f>
        <v/>
      </c>
      <c r="M222" s="15" t="str">
        <f t="shared" si="23"/>
        <v/>
      </c>
      <c r="N222" s="16" t="str">
        <f t="shared" si="29"/>
        <v/>
      </c>
      <c r="O222" s="14" t="str">
        <f t="shared" si="24"/>
        <v/>
      </c>
      <c r="P222" s="17" t="str">
        <f>IF($A222="","",IFERROR(_xludf.AGGREGATE(14,6,Betalingen!$C$3:$C$802/(Betalingen!$B$3:$B$802=$A222),1),""))</f>
        <v/>
      </c>
      <c r="Q222" s="18" t="str">
        <f>IF($E222="","",IF($E222="SRD",1,IF($E222="USD",IFERROR(INDEX(Instellingen!$B$22:$B$221,MATCH($D222,Instellingen!$A$22:$A$221,1)),""),IF($E222="EUR",IFERROR(INDEX(Instellingen!$C$22:$C$221,MATCH($D222,Instellingen!$A$22:$A$221,1)),""),""))))</f>
        <v/>
      </c>
      <c r="R222" s="14" t="str">
        <f t="shared" si="28"/>
        <v/>
      </c>
      <c r="S222" s="14" t="str">
        <f>IF($K222="","",($H222+IF($A222="","",SUMIFS(Extra_kosten!$N$3:$N$402,Extra_kosten!$B$3:$B$402,$A222)))*$Q222)</f>
        <v/>
      </c>
      <c r="T222" s="14" t="str">
        <f>IF($A222="","",SUMIFS(Betalingen!$L$3:$L$802,Betalingen!$B$3:$B$802,$A222))</f>
        <v/>
      </c>
      <c r="U222" s="14" t="str">
        <f>IF($A222="","",SUMIFS(Betalingen!$P$3:$P$802,Betalingen!$B$3:$B$802,$A222))</f>
        <v/>
      </c>
      <c r="V222" s="18" t="str">
        <f>IF($E222="","",IF($E222="SRD",1,IF($E222="USD",IFERROR(INDEX(Instellingen!$B$22:$B$221,MATCH(Instellingen!$B$3,Instellingen!$A$22:$A$221,1)),""),IF($E222="EUR",IFERROR(INDEX(Instellingen!$C$22:$C$221,MATCH(Instellingen!$B$3,Instellingen!$A$22:$A$221,1)),""),""))))</f>
        <v/>
      </c>
      <c r="W222" s="14" t="str">
        <f t="shared" si="27"/>
        <v/>
      </c>
    </row>
    <row r="223" spans="1:23" x14ac:dyDescent="0.3">
      <c r="A223" s="6"/>
      <c r="B223" s="6"/>
      <c r="C223" s="6"/>
      <c r="D223" s="8"/>
      <c r="E223" s="6"/>
      <c r="F223" s="12"/>
      <c r="G223" s="13"/>
      <c r="H223" s="14" t="str">
        <f>IF($F223="","",$F223*IF($G223="",Instellingen!$B$4,$G223))</f>
        <v/>
      </c>
      <c r="I223" s="14" t="str">
        <f t="shared" si="25"/>
        <v/>
      </c>
      <c r="J223" s="14" t="str">
        <f>IF($A223="","",SUMIFS(Extra_kosten!$O$3:$O$402,Extra_kosten!$B$3:$B$402,$A223))</f>
        <v/>
      </c>
      <c r="K223" s="14" t="str">
        <f t="shared" si="26"/>
        <v/>
      </c>
      <c r="L223" s="14" t="str">
        <f>IF($A223="","",SUMIFS(Betalingen!$K$3:$K$802,Betalingen!$B$3:$B$802,$A223))</f>
        <v/>
      </c>
      <c r="M223" s="15" t="str">
        <f t="shared" si="23"/>
        <v/>
      </c>
      <c r="N223" s="16" t="str">
        <f t="shared" si="29"/>
        <v/>
      </c>
      <c r="O223" s="14" t="str">
        <f t="shared" si="24"/>
        <v/>
      </c>
      <c r="P223" s="17" t="str">
        <f>IF($A223="","",IFERROR(_xludf.AGGREGATE(14,6,Betalingen!$C$3:$C$802/(Betalingen!$B$3:$B$802=$A223),1),""))</f>
        <v/>
      </c>
      <c r="Q223" s="18" t="str">
        <f>IF($E223="","",IF($E223="SRD",1,IF($E223="USD",IFERROR(INDEX(Instellingen!$B$22:$B$221,MATCH($D223,Instellingen!$A$22:$A$221,1)),""),IF($E223="EUR",IFERROR(INDEX(Instellingen!$C$22:$C$221,MATCH($D223,Instellingen!$A$22:$A$221,1)),""),""))))</f>
        <v/>
      </c>
      <c r="R223" s="14" t="str">
        <f t="shared" si="28"/>
        <v/>
      </c>
      <c r="S223" s="14" t="str">
        <f>IF($K223="","",($H223+IF($A223="","",SUMIFS(Extra_kosten!$N$3:$N$402,Extra_kosten!$B$3:$B$402,$A223)))*$Q223)</f>
        <v/>
      </c>
      <c r="T223" s="14" t="str">
        <f>IF($A223="","",SUMIFS(Betalingen!$L$3:$L$802,Betalingen!$B$3:$B$802,$A223))</f>
        <v/>
      </c>
      <c r="U223" s="14" t="str">
        <f>IF($A223="","",SUMIFS(Betalingen!$P$3:$P$802,Betalingen!$B$3:$B$802,$A223))</f>
        <v/>
      </c>
      <c r="V223" s="18" t="str">
        <f>IF($E223="","",IF($E223="SRD",1,IF($E223="USD",IFERROR(INDEX(Instellingen!$B$22:$B$221,MATCH(Instellingen!$B$3,Instellingen!$A$22:$A$221,1)),""),IF($E223="EUR",IFERROR(INDEX(Instellingen!$C$22:$C$221,MATCH(Instellingen!$B$3,Instellingen!$A$22:$A$221,1)),""),""))))</f>
        <v/>
      </c>
      <c r="W223" s="14" t="str">
        <f t="shared" si="27"/>
        <v/>
      </c>
    </row>
    <row r="224" spans="1:23" x14ac:dyDescent="0.3">
      <c r="A224" s="6"/>
      <c r="B224" s="6"/>
      <c r="C224" s="6"/>
      <c r="D224" s="8"/>
      <c r="E224" s="6"/>
      <c r="F224" s="12"/>
      <c r="G224" s="13"/>
      <c r="H224" s="14" t="str">
        <f>IF($F224="","",$F224*IF($G224="",Instellingen!$B$4,$G224))</f>
        <v/>
      </c>
      <c r="I224" s="14" t="str">
        <f t="shared" si="25"/>
        <v/>
      </c>
      <c r="J224" s="14" t="str">
        <f>IF($A224="","",SUMIFS(Extra_kosten!$O$3:$O$402,Extra_kosten!$B$3:$B$402,$A224))</f>
        <v/>
      </c>
      <c r="K224" s="14" t="str">
        <f t="shared" si="26"/>
        <v/>
      </c>
      <c r="L224" s="14" t="str">
        <f>IF($A224="","",SUMIFS(Betalingen!$K$3:$K$802,Betalingen!$B$3:$B$802,$A224))</f>
        <v/>
      </c>
      <c r="M224" s="15" t="str">
        <f t="shared" si="23"/>
        <v/>
      </c>
      <c r="N224" s="16" t="str">
        <f t="shared" si="29"/>
        <v/>
      </c>
      <c r="O224" s="14" t="str">
        <f t="shared" si="24"/>
        <v/>
      </c>
      <c r="P224" s="17" t="str">
        <f>IF($A224="","",IFERROR(_xludf.AGGREGATE(14,6,Betalingen!$C$3:$C$802/(Betalingen!$B$3:$B$802=$A224),1),""))</f>
        <v/>
      </c>
      <c r="Q224" s="18" t="str">
        <f>IF($E224="","",IF($E224="SRD",1,IF($E224="USD",IFERROR(INDEX(Instellingen!$B$22:$B$221,MATCH($D224,Instellingen!$A$22:$A$221,1)),""),IF($E224="EUR",IFERROR(INDEX(Instellingen!$C$22:$C$221,MATCH($D224,Instellingen!$A$22:$A$221,1)),""),""))))</f>
        <v/>
      </c>
      <c r="R224" s="14" t="str">
        <f t="shared" si="28"/>
        <v/>
      </c>
      <c r="S224" s="14" t="str">
        <f>IF($K224="","",($H224+IF($A224="","",SUMIFS(Extra_kosten!$N$3:$N$402,Extra_kosten!$B$3:$B$402,$A224)))*$Q224)</f>
        <v/>
      </c>
      <c r="T224" s="14" t="str">
        <f>IF($A224="","",SUMIFS(Betalingen!$L$3:$L$802,Betalingen!$B$3:$B$802,$A224))</f>
        <v/>
      </c>
      <c r="U224" s="14" t="str">
        <f>IF($A224="","",SUMIFS(Betalingen!$P$3:$P$802,Betalingen!$B$3:$B$802,$A224))</f>
        <v/>
      </c>
      <c r="V224" s="18" t="str">
        <f>IF($E224="","",IF($E224="SRD",1,IF($E224="USD",IFERROR(INDEX(Instellingen!$B$22:$B$221,MATCH(Instellingen!$B$3,Instellingen!$A$22:$A$221,1)),""),IF($E224="EUR",IFERROR(INDEX(Instellingen!$C$22:$C$221,MATCH(Instellingen!$B$3,Instellingen!$A$22:$A$221,1)),""),""))))</f>
        <v/>
      </c>
      <c r="W224" s="14" t="str">
        <f t="shared" si="27"/>
        <v/>
      </c>
    </row>
    <row r="225" spans="1:23" x14ac:dyDescent="0.3">
      <c r="A225" s="6"/>
      <c r="B225" s="6"/>
      <c r="C225" s="6"/>
      <c r="D225" s="8"/>
      <c r="E225" s="6"/>
      <c r="F225" s="12"/>
      <c r="G225" s="13"/>
      <c r="H225" s="14" t="str">
        <f>IF($F225="","",$F225*IF($G225="",Instellingen!$B$4,$G225))</f>
        <v/>
      </c>
      <c r="I225" s="14" t="str">
        <f t="shared" si="25"/>
        <v/>
      </c>
      <c r="J225" s="14" t="str">
        <f>IF($A225="","",SUMIFS(Extra_kosten!$O$3:$O$402,Extra_kosten!$B$3:$B$402,$A225))</f>
        <v/>
      </c>
      <c r="K225" s="14" t="str">
        <f t="shared" si="26"/>
        <v/>
      </c>
      <c r="L225" s="14" t="str">
        <f>IF($A225="","",SUMIFS(Betalingen!$K$3:$K$802,Betalingen!$B$3:$B$802,$A225))</f>
        <v/>
      </c>
      <c r="M225" s="15" t="str">
        <f t="shared" si="23"/>
        <v/>
      </c>
      <c r="N225" s="16" t="str">
        <f t="shared" si="29"/>
        <v/>
      </c>
      <c r="O225" s="14" t="str">
        <f t="shared" si="24"/>
        <v/>
      </c>
      <c r="P225" s="17" t="str">
        <f>IF($A225="","",IFERROR(_xludf.AGGREGATE(14,6,Betalingen!$C$3:$C$802/(Betalingen!$B$3:$B$802=$A225),1),""))</f>
        <v/>
      </c>
      <c r="Q225" s="18" t="str">
        <f>IF($E225="","",IF($E225="SRD",1,IF($E225="USD",IFERROR(INDEX(Instellingen!$B$22:$B$221,MATCH($D225,Instellingen!$A$22:$A$221,1)),""),IF($E225="EUR",IFERROR(INDEX(Instellingen!$C$22:$C$221,MATCH($D225,Instellingen!$A$22:$A$221,1)),""),""))))</f>
        <v/>
      </c>
      <c r="R225" s="14" t="str">
        <f t="shared" si="28"/>
        <v/>
      </c>
      <c r="S225" s="14" t="str">
        <f>IF($K225="","",($H225+IF($A225="","",SUMIFS(Extra_kosten!$N$3:$N$402,Extra_kosten!$B$3:$B$402,$A225)))*$Q225)</f>
        <v/>
      </c>
      <c r="T225" s="14" t="str">
        <f>IF($A225="","",SUMIFS(Betalingen!$L$3:$L$802,Betalingen!$B$3:$B$802,$A225))</f>
        <v/>
      </c>
      <c r="U225" s="14" t="str">
        <f>IF($A225="","",SUMIFS(Betalingen!$P$3:$P$802,Betalingen!$B$3:$B$802,$A225))</f>
        <v/>
      </c>
      <c r="V225" s="18" t="str">
        <f>IF($E225="","",IF($E225="SRD",1,IF($E225="USD",IFERROR(INDEX(Instellingen!$B$22:$B$221,MATCH(Instellingen!$B$3,Instellingen!$A$22:$A$221,1)),""),IF($E225="EUR",IFERROR(INDEX(Instellingen!$C$22:$C$221,MATCH(Instellingen!$B$3,Instellingen!$A$22:$A$221,1)),""),""))))</f>
        <v/>
      </c>
      <c r="W225" s="14" t="str">
        <f t="shared" si="27"/>
        <v/>
      </c>
    </row>
    <row r="226" spans="1:23" x14ac:dyDescent="0.3">
      <c r="A226" s="6"/>
      <c r="B226" s="6"/>
      <c r="C226" s="6"/>
      <c r="D226" s="8"/>
      <c r="E226" s="6"/>
      <c r="F226" s="12"/>
      <c r="G226" s="13"/>
      <c r="H226" s="14" t="str">
        <f>IF($F226="","",$F226*IF($G226="",Instellingen!$B$4,$G226))</f>
        <v/>
      </c>
      <c r="I226" s="14" t="str">
        <f t="shared" si="25"/>
        <v/>
      </c>
      <c r="J226" s="14" t="str">
        <f>IF($A226="","",SUMIFS(Extra_kosten!$O$3:$O$402,Extra_kosten!$B$3:$B$402,$A226))</f>
        <v/>
      </c>
      <c r="K226" s="14" t="str">
        <f t="shared" si="26"/>
        <v/>
      </c>
      <c r="L226" s="14" t="str">
        <f>IF($A226="","",SUMIFS(Betalingen!$K$3:$K$802,Betalingen!$B$3:$B$802,$A226))</f>
        <v/>
      </c>
      <c r="M226" s="15" t="str">
        <f t="shared" si="23"/>
        <v/>
      </c>
      <c r="N226" s="16" t="str">
        <f t="shared" si="29"/>
        <v/>
      </c>
      <c r="O226" s="14" t="str">
        <f t="shared" si="24"/>
        <v/>
      </c>
      <c r="P226" s="17" t="str">
        <f>IF($A226="","",IFERROR(_xludf.AGGREGATE(14,6,Betalingen!$C$3:$C$802/(Betalingen!$B$3:$B$802=$A226),1),""))</f>
        <v/>
      </c>
      <c r="Q226" s="18" t="str">
        <f>IF($E226="","",IF($E226="SRD",1,IF($E226="USD",IFERROR(INDEX(Instellingen!$B$22:$B$221,MATCH($D226,Instellingen!$A$22:$A$221,1)),""),IF($E226="EUR",IFERROR(INDEX(Instellingen!$C$22:$C$221,MATCH($D226,Instellingen!$A$22:$A$221,1)),""),""))))</f>
        <v/>
      </c>
      <c r="R226" s="14" t="str">
        <f t="shared" si="28"/>
        <v/>
      </c>
      <c r="S226" s="14" t="str">
        <f>IF($K226="","",($H226+IF($A226="","",SUMIFS(Extra_kosten!$N$3:$N$402,Extra_kosten!$B$3:$B$402,$A226)))*$Q226)</f>
        <v/>
      </c>
      <c r="T226" s="14" t="str">
        <f>IF($A226="","",SUMIFS(Betalingen!$L$3:$L$802,Betalingen!$B$3:$B$802,$A226))</f>
        <v/>
      </c>
      <c r="U226" s="14" t="str">
        <f>IF($A226="","",SUMIFS(Betalingen!$P$3:$P$802,Betalingen!$B$3:$B$802,$A226))</f>
        <v/>
      </c>
      <c r="V226" s="18" t="str">
        <f>IF($E226="","",IF($E226="SRD",1,IF($E226="USD",IFERROR(INDEX(Instellingen!$B$22:$B$221,MATCH(Instellingen!$B$3,Instellingen!$A$22:$A$221,1)),""),IF($E226="EUR",IFERROR(INDEX(Instellingen!$C$22:$C$221,MATCH(Instellingen!$B$3,Instellingen!$A$22:$A$221,1)),""),""))))</f>
        <v/>
      </c>
      <c r="W226" s="14" t="str">
        <f t="shared" si="27"/>
        <v/>
      </c>
    </row>
    <row r="227" spans="1:23" x14ac:dyDescent="0.3">
      <c r="A227" s="6"/>
      <c r="B227" s="6"/>
      <c r="C227" s="6"/>
      <c r="D227" s="8"/>
      <c r="E227" s="6"/>
      <c r="F227" s="12"/>
      <c r="G227" s="13"/>
      <c r="H227" s="14" t="str">
        <f>IF($F227="","",$F227*IF($G227="",Instellingen!$B$4,$G227))</f>
        <v/>
      </c>
      <c r="I227" s="14" t="str">
        <f t="shared" si="25"/>
        <v/>
      </c>
      <c r="J227" s="14" t="str">
        <f>IF($A227="","",SUMIFS(Extra_kosten!$O$3:$O$402,Extra_kosten!$B$3:$B$402,$A227))</f>
        <v/>
      </c>
      <c r="K227" s="14" t="str">
        <f t="shared" si="26"/>
        <v/>
      </c>
      <c r="L227" s="14" t="str">
        <f>IF($A227="","",SUMIFS(Betalingen!$K$3:$K$802,Betalingen!$B$3:$B$802,$A227))</f>
        <v/>
      </c>
      <c r="M227" s="15" t="str">
        <f t="shared" si="23"/>
        <v/>
      </c>
      <c r="N227" s="16" t="str">
        <f t="shared" si="29"/>
        <v/>
      </c>
      <c r="O227" s="14" t="str">
        <f t="shared" si="24"/>
        <v/>
      </c>
      <c r="P227" s="17" t="str">
        <f>IF($A227="","",IFERROR(_xludf.AGGREGATE(14,6,Betalingen!$C$3:$C$802/(Betalingen!$B$3:$B$802=$A227),1),""))</f>
        <v/>
      </c>
      <c r="Q227" s="18" t="str">
        <f>IF($E227="","",IF($E227="SRD",1,IF($E227="USD",IFERROR(INDEX(Instellingen!$B$22:$B$221,MATCH($D227,Instellingen!$A$22:$A$221,1)),""),IF($E227="EUR",IFERROR(INDEX(Instellingen!$C$22:$C$221,MATCH($D227,Instellingen!$A$22:$A$221,1)),""),""))))</f>
        <v/>
      </c>
      <c r="R227" s="14" t="str">
        <f t="shared" si="28"/>
        <v/>
      </c>
      <c r="S227" s="14" t="str">
        <f>IF($K227="","",($H227+IF($A227="","",SUMIFS(Extra_kosten!$N$3:$N$402,Extra_kosten!$B$3:$B$402,$A227)))*$Q227)</f>
        <v/>
      </c>
      <c r="T227" s="14" t="str">
        <f>IF($A227="","",SUMIFS(Betalingen!$L$3:$L$802,Betalingen!$B$3:$B$802,$A227))</f>
        <v/>
      </c>
      <c r="U227" s="14" t="str">
        <f>IF($A227="","",SUMIFS(Betalingen!$P$3:$P$802,Betalingen!$B$3:$B$802,$A227))</f>
        <v/>
      </c>
      <c r="V227" s="18" t="str">
        <f>IF($E227="","",IF($E227="SRD",1,IF($E227="USD",IFERROR(INDEX(Instellingen!$B$22:$B$221,MATCH(Instellingen!$B$3,Instellingen!$A$22:$A$221,1)),""),IF($E227="EUR",IFERROR(INDEX(Instellingen!$C$22:$C$221,MATCH(Instellingen!$B$3,Instellingen!$A$22:$A$221,1)),""),""))))</f>
        <v/>
      </c>
      <c r="W227" s="14" t="str">
        <f t="shared" si="27"/>
        <v/>
      </c>
    </row>
    <row r="228" spans="1:23" x14ac:dyDescent="0.3">
      <c r="A228" s="6"/>
      <c r="B228" s="6"/>
      <c r="C228" s="6"/>
      <c r="D228" s="8"/>
      <c r="E228" s="6"/>
      <c r="F228" s="12"/>
      <c r="G228" s="13"/>
      <c r="H228" s="14" t="str">
        <f>IF($F228="","",$F228*IF($G228="",Instellingen!$B$4,$G228))</f>
        <v/>
      </c>
      <c r="I228" s="14" t="str">
        <f t="shared" si="25"/>
        <v/>
      </c>
      <c r="J228" s="14" t="str">
        <f>IF($A228="","",SUMIFS(Extra_kosten!$O$3:$O$402,Extra_kosten!$B$3:$B$402,$A228))</f>
        <v/>
      </c>
      <c r="K228" s="14" t="str">
        <f t="shared" si="26"/>
        <v/>
      </c>
      <c r="L228" s="14" t="str">
        <f>IF($A228="","",SUMIFS(Betalingen!$K$3:$K$802,Betalingen!$B$3:$B$802,$A228))</f>
        <v/>
      </c>
      <c r="M228" s="15" t="str">
        <f t="shared" si="23"/>
        <v/>
      </c>
      <c r="N228" s="16" t="str">
        <f t="shared" si="29"/>
        <v/>
      </c>
      <c r="O228" s="14" t="str">
        <f t="shared" si="24"/>
        <v/>
      </c>
      <c r="P228" s="17" t="str">
        <f>IF($A228="","",IFERROR(_xludf.AGGREGATE(14,6,Betalingen!$C$3:$C$802/(Betalingen!$B$3:$B$802=$A228),1),""))</f>
        <v/>
      </c>
      <c r="Q228" s="18" t="str">
        <f>IF($E228="","",IF($E228="SRD",1,IF($E228="USD",IFERROR(INDEX(Instellingen!$B$22:$B$221,MATCH($D228,Instellingen!$A$22:$A$221,1)),""),IF($E228="EUR",IFERROR(INDEX(Instellingen!$C$22:$C$221,MATCH($D228,Instellingen!$A$22:$A$221,1)),""),""))))</f>
        <v/>
      </c>
      <c r="R228" s="14" t="str">
        <f t="shared" si="28"/>
        <v/>
      </c>
      <c r="S228" s="14" t="str">
        <f>IF($K228="","",($H228+IF($A228="","",SUMIFS(Extra_kosten!$N$3:$N$402,Extra_kosten!$B$3:$B$402,$A228)))*$Q228)</f>
        <v/>
      </c>
      <c r="T228" s="14" t="str">
        <f>IF($A228="","",SUMIFS(Betalingen!$L$3:$L$802,Betalingen!$B$3:$B$802,$A228))</f>
        <v/>
      </c>
      <c r="U228" s="14" t="str">
        <f>IF($A228="","",SUMIFS(Betalingen!$P$3:$P$802,Betalingen!$B$3:$B$802,$A228))</f>
        <v/>
      </c>
      <c r="V228" s="18" t="str">
        <f>IF($E228="","",IF($E228="SRD",1,IF($E228="USD",IFERROR(INDEX(Instellingen!$B$22:$B$221,MATCH(Instellingen!$B$3,Instellingen!$A$22:$A$221,1)),""),IF($E228="EUR",IFERROR(INDEX(Instellingen!$C$22:$C$221,MATCH(Instellingen!$B$3,Instellingen!$A$22:$A$221,1)),""),""))))</f>
        <v/>
      </c>
      <c r="W228" s="14" t="str">
        <f t="shared" si="27"/>
        <v/>
      </c>
    </row>
    <row r="229" spans="1:23" x14ac:dyDescent="0.3">
      <c r="A229" s="6"/>
      <c r="B229" s="6"/>
      <c r="C229" s="6"/>
      <c r="D229" s="8"/>
      <c r="E229" s="6"/>
      <c r="F229" s="12"/>
      <c r="G229" s="13"/>
      <c r="H229" s="14" t="str">
        <f>IF($F229="","",$F229*IF($G229="",Instellingen!$B$4,$G229))</f>
        <v/>
      </c>
      <c r="I229" s="14" t="str">
        <f t="shared" si="25"/>
        <v/>
      </c>
      <c r="J229" s="14" t="str">
        <f>IF($A229="","",SUMIFS(Extra_kosten!$O$3:$O$402,Extra_kosten!$B$3:$B$402,$A229))</f>
        <v/>
      </c>
      <c r="K229" s="14" t="str">
        <f t="shared" si="26"/>
        <v/>
      </c>
      <c r="L229" s="14" t="str">
        <f>IF($A229="","",SUMIFS(Betalingen!$K$3:$K$802,Betalingen!$B$3:$B$802,$A229))</f>
        <v/>
      </c>
      <c r="M229" s="15" t="str">
        <f t="shared" si="23"/>
        <v/>
      </c>
      <c r="N229" s="16" t="str">
        <f t="shared" si="29"/>
        <v/>
      </c>
      <c r="O229" s="14" t="str">
        <f t="shared" si="24"/>
        <v/>
      </c>
      <c r="P229" s="17" t="str">
        <f>IF($A229="","",IFERROR(_xludf.AGGREGATE(14,6,Betalingen!$C$3:$C$802/(Betalingen!$B$3:$B$802=$A229),1),""))</f>
        <v/>
      </c>
      <c r="Q229" s="18" t="str">
        <f>IF($E229="","",IF($E229="SRD",1,IF($E229="USD",IFERROR(INDEX(Instellingen!$B$22:$B$221,MATCH($D229,Instellingen!$A$22:$A$221,1)),""),IF($E229="EUR",IFERROR(INDEX(Instellingen!$C$22:$C$221,MATCH($D229,Instellingen!$A$22:$A$221,1)),""),""))))</f>
        <v/>
      </c>
      <c r="R229" s="14" t="str">
        <f t="shared" si="28"/>
        <v/>
      </c>
      <c r="S229" s="14" t="str">
        <f>IF($K229="","",($H229+IF($A229="","",SUMIFS(Extra_kosten!$N$3:$N$402,Extra_kosten!$B$3:$B$402,$A229)))*$Q229)</f>
        <v/>
      </c>
      <c r="T229" s="14" t="str">
        <f>IF($A229="","",SUMIFS(Betalingen!$L$3:$L$802,Betalingen!$B$3:$B$802,$A229))</f>
        <v/>
      </c>
      <c r="U229" s="14" t="str">
        <f>IF($A229="","",SUMIFS(Betalingen!$P$3:$P$802,Betalingen!$B$3:$B$802,$A229))</f>
        <v/>
      </c>
      <c r="V229" s="18" t="str">
        <f>IF($E229="","",IF($E229="SRD",1,IF($E229="USD",IFERROR(INDEX(Instellingen!$B$22:$B$221,MATCH(Instellingen!$B$3,Instellingen!$A$22:$A$221,1)),""),IF($E229="EUR",IFERROR(INDEX(Instellingen!$C$22:$C$221,MATCH(Instellingen!$B$3,Instellingen!$A$22:$A$221,1)),""),""))))</f>
        <v/>
      </c>
      <c r="W229" s="14" t="str">
        <f t="shared" si="27"/>
        <v/>
      </c>
    </row>
    <row r="230" spans="1:23" x14ac:dyDescent="0.3">
      <c r="A230" s="6"/>
      <c r="B230" s="6"/>
      <c r="C230" s="6"/>
      <c r="D230" s="8"/>
      <c r="E230" s="6"/>
      <c r="F230" s="12"/>
      <c r="G230" s="13"/>
      <c r="H230" s="14" t="str">
        <f>IF($F230="","",$F230*IF($G230="",Instellingen!$B$4,$G230))</f>
        <v/>
      </c>
      <c r="I230" s="14" t="str">
        <f t="shared" si="25"/>
        <v/>
      </c>
      <c r="J230" s="14" t="str">
        <f>IF($A230="","",SUMIFS(Extra_kosten!$O$3:$O$402,Extra_kosten!$B$3:$B$402,$A230))</f>
        <v/>
      </c>
      <c r="K230" s="14" t="str">
        <f t="shared" si="26"/>
        <v/>
      </c>
      <c r="L230" s="14" t="str">
        <f>IF($A230="","",SUMIFS(Betalingen!$K$3:$K$802,Betalingen!$B$3:$B$802,$A230))</f>
        <v/>
      </c>
      <c r="M230" s="15" t="str">
        <f t="shared" si="23"/>
        <v/>
      </c>
      <c r="N230" s="16" t="str">
        <f t="shared" si="29"/>
        <v/>
      </c>
      <c r="O230" s="14" t="str">
        <f t="shared" si="24"/>
        <v/>
      </c>
      <c r="P230" s="17" t="str">
        <f>IF($A230="","",IFERROR(_xludf.AGGREGATE(14,6,Betalingen!$C$3:$C$802/(Betalingen!$B$3:$B$802=$A230),1),""))</f>
        <v/>
      </c>
      <c r="Q230" s="18" t="str">
        <f>IF($E230="","",IF($E230="SRD",1,IF($E230="USD",IFERROR(INDEX(Instellingen!$B$22:$B$221,MATCH($D230,Instellingen!$A$22:$A$221,1)),""),IF($E230="EUR",IFERROR(INDEX(Instellingen!$C$22:$C$221,MATCH($D230,Instellingen!$A$22:$A$221,1)),""),""))))</f>
        <v/>
      </c>
      <c r="R230" s="14" t="str">
        <f t="shared" si="28"/>
        <v/>
      </c>
      <c r="S230" s="14" t="str">
        <f>IF($K230="","",($H230+IF($A230="","",SUMIFS(Extra_kosten!$N$3:$N$402,Extra_kosten!$B$3:$B$402,$A230)))*$Q230)</f>
        <v/>
      </c>
      <c r="T230" s="14" t="str">
        <f>IF($A230="","",SUMIFS(Betalingen!$L$3:$L$802,Betalingen!$B$3:$B$802,$A230))</f>
        <v/>
      </c>
      <c r="U230" s="14" t="str">
        <f>IF($A230="","",SUMIFS(Betalingen!$P$3:$P$802,Betalingen!$B$3:$B$802,$A230))</f>
        <v/>
      </c>
      <c r="V230" s="18" t="str">
        <f>IF($E230="","",IF($E230="SRD",1,IF($E230="USD",IFERROR(INDEX(Instellingen!$B$22:$B$221,MATCH(Instellingen!$B$3,Instellingen!$A$22:$A$221,1)),""),IF($E230="EUR",IFERROR(INDEX(Instellingen!$C$22:$C$221,MATCH(Instellingen!$B$3,Instellingen!$A$22:$A$221,1)),""),""))))</f>
        <v/>
      </c>
      <c r="W230" s="14" t="str">
        <f t="shared" si="27"/>
        <v/>
      </c>
    </row>
    <row r="231" spans="1:23" x14ac:dyDescent="0.3">
      <c r="A231" s="6"/>
      <c r="B231" s="6"/>
      <c r="C231" s="6"/>
      <c r="D231" s="8"/>
      <c r="E231" s="6"/>
      <c r="F231" s="12"/>
      <c r="G231" s="13"/>
      <c r="H231" s="14" t="str">
        <f>IF($F231="","",$F231*IF($G231="",Instellingen!$B$4,$G231))</f>
        <v/>
      </c>
      <c r="I231" s="14" t="str">
        <f t="shared" si="25"/>
        <v/>
      </c>
      <c r="J231" s="14" t="str">
        <f>IF($A231="","",SUMIFS(Extra_kosten!$O$3:$O$402,Extra_kosten!$B$3:$B$402,$A231))</f>
        <v/>
      </c>
      <c r="K231" s="14" t="str">
        <f t="shared" si="26"/>
        <v/>
      </c>
      <c r="L231" s="14" t="str">
        <f>IF($A231="","",SUMIFS(Betalingen!$K$3:$K$802,Betalingen!$B$3:$B$802,$A231))</f>
        <v/>
      </c>
      <c r="M231" s="15" t="str">
        <f t="shared" si="23"/>
        <v/>
      </c>
      <c r="N231" s="16" t="str">
        <f t="shared" si="29"/>
        <v/>
      </c>
      <c r="O231" s="14" t="str">
        <f t="shared" si="24"/>
        <v/>
      </c>
      <c r="P231" s="17" t="str">
        <f>IF($A231="","",IFERROR(_xludf.AGGREGATE(14,6,Betalingen!$C$3:$C$802/(Betalingen!$B$3:$B$802=$A231),1),""))</f>
        <v/>
      </c>
      <c r="Q231" s="18" t="str">
        <f>IF($E231="","",IF($E231="SRD",1,IF($E231="USD",IFERROR(INDEX(Instellingen!$B$22:$B$221,MATCH($D231,Instellingen!$A$22:$A$221,1)),""),IF($E231="EUR",IFERROR(INDEX(Instellingen!$C$22:$C$221,MATCH($D231,Instellingen!$A$22:$A$221,1)),""),""))))</f>
        <v/>
      </c>
      <c r="R231" s="14" t="str">
        <f t="shared" si="28"/>
        <v/>
      </c>
      <c r="S231" s="14" t="str">
        <f>IF($K231="","",($H231+IF($A231="","",SUMIFS(Extra_kosten!$N$3:$N$402,Extra_kosten!$B$3:$B$402,$A231)))*$Q231)</f>
        <v/>
      </c>
      <c r="T231" s="14" t="str">
        <f>IF($A231="","",SUMIFS(Betalingen!$L$3:$L$802,Betalingen!$B$3:$B$802,$A231))</f>
        <v/>
      </c>
      <c r="U231" s="14" t="str">
        <f>IF($A231="","",SUMIFS(Betalingen!$P$3:$P$802,Betalingen!$B$3:$B$802,$A231))</f>
        <v/>
      </c>
      <c r="V231" s="18" t="str">
        <f>IF($E231="","",IF($E231="SRD",1,IF($E231="USD",IFERROR(INDEX(Instellingen!$B$22:$B$221,MATCH(Instellingen!$B$3,Instellingen!$A$22:$A$221,1)),""),IF($E231="EUR",IFERROR(INDEX(Instellingen!$C$22:$C$221,MATCH(Instellingen!$B$3,Instellingen!$A$22:$A$221,1)),""),""))))</f>
        <v/>
      </c>
      <c r="W231" s="14" t="str">
        <f t="shared" si="27"/>
        <v/>
      </c>
    </row>
    <row r="232" spans="1:23" x14ac:dyDescent="0.3">
      <c r="A232" s="6"/>
      <c r="B232" s="6"/>
      <c r="C232" s="6"/>
      <c r="D232" s="8"/>
      <c r="E232" s="6"/>
      <c r="F232" s="12"/>
      <c r="G232" s="13"/>
      <c r="H232" s="14" t="str">
        <f>IF($F232="","",$F232*IF($G232="",Instellingen!$B$4,$G232))</f>
        <v/>
      </c>
      <c r="I232" s="14" t="str">
        <f t="shared" si="25"/>
        <v/>
      </c>
      <c r="J232" s="14" t="str">
        <f>IF($A232="","",SUMIFS(Extra_kosten!$O$3:$O$402,Extra_kosten!$B$3:$B$402,$A232))</f>
        <v/>
      </c>
      <c r="K232" s="14" t="str">
        <f t="shared" si="26"/>
        <v/>
      </c>
      <c r="L232" s="14" t="str">
        <f>IF($A232="","",SUMIFS(Betalingen!$K$3:$K$802,Betalingen!$B$3:$B$802,$A232))</f>
        <v/>
      </c>
      <c r="M232" s="15" t="str">
        <f t="shared" si="23"/>
        <v/>
      </c>
      <c r="N232" s="16" t="str">
        <f t="shared" si="29"/>
        <v/>
      </c>
      <c r="O232" s="14" t="str">
        <f t="shared" si="24"/>
        <v/>
      </c>
      <c r="P232" s="17" t="str">
        <f>IF($A232="","",IFERROR(_xludf.AGGREGATE(14,6,Betalingen!$C$3:$C$802/(Betalingen!$B$3:$B$802=$A232),1),""))</f>
        <v/>
      </c>
      <c r="Q232" s="18" t="str">
        <f>IF($E232="","",IF($E232="SRD",1,IF($E232="USD",IFERROR(INDEX(Instellingen!$B$22:$B$221,MATCH($D232,Instellingen!$A$22:$A$221,1)),""),IF($E232="EUR",IFERROR(INDEX(Instellingen!$C$22:$C$221,MATCH($D232,Instellingen!$A$22:$A$221,1)),""),""))))</f>
        <v/>
      </c>
      <c r="R232" s="14" t="str">
        <f t="shared" si="28"/>
        <v/>
      </c>
      <c r="S232" s="14" t="str">
        <f>IF($K232="","",($H232+IF($A232="","",SUMIFS(Extra_kosten!$N$3:$N$402,Extra_kosten!$B$3:$B$402,$A232)))*$Q232)</f>
        <v/>
      </c>
      <c r="T232" s="14" t="str">
        <f>IF($A232="","",SUMIFS(Betalingen!$L$3:$L$802,Betalingen!$B$3:$B$802,$A232))</f>
        <v/>
      </c>
      <c r="U232" s="14" t="str">
        <f>IF($A232="","",SUMIFS(Betalingen!$P$3:$P$802,Betalingen!$B$3:$B$802,$A232))</f>
        <v/>
      </c>
      <c r="V232" s="18" t="str">
        <f>IF($E232="","",IF($E232="SRD",1,IF($E232="USD",IFERROR(INDEX(Instellingen!$B$22:$B$221,MATCH(Instellingen!$B$3,Instellingen!$A$22:$A$221,1)),""),IF($E232="EUR",IFERROR(INDEX(Instellingen!$C$22:$C$221,MATCH(Instellingen!$B$3,Instellingen!$A$22:$A$221,1)),""),""))))</f>
        <v/>
      </c>
      <c r="W232" s="14" t="str">
        <f t="shared" si="27"/>
        <v/>
      </c>
    </row>
    <row r="233" spans="1:23" x14ac:dyDescent="0.3">
      <c r="A233" s="6"/>
      <c r="B233" s="6"/>
      <c r="C233" s="6"/>
      <c r="D233" s="8"/>
      <c r="E233" s="6"/>
      <c r="F233" s="12"/>
      <c r="G233" s="13"/>
      <c r="H233" s="14" t="str">
        <f>IF($F233="","",$F233*IF($G233="",Instellingen!$B$4,$G233))</f>
        <v/>
      </c>
      <c r="I233" s="14" t="str">
        <f t="shared" si="25"/>
        <v/>
      </c>
      <c r="J233" s="14" t="str">
        <f>IF($A233="","",SUMIFS(Extra_kosten!$O$3:$O$402,Extra_kosten!$B$3:$B$402,$A233))</f>
        <v/>
      </c>
      <c r="K233" s="14" t="str">
        <f t="shared" si="26"/>
        <v/>
      </c>
      <c r="L233" s="14" t="str">
        <f>IF($A233="","",SUMIFS(Betalingen!$K$3:$K$802,Betalingen!$B$3:$B$802,$A233))</f>
        <v/>
      </c>
      <c r="M233" s="15" t="str">
        <f t="shared" si="23"/>
        <v/>
      </c>
      <c r="N233" s="16" t="str">
        <f t="shared" si="29"/>
        <v/>
      </c>
      <c r="O233" s="14" t="str">
        <f t="shared" si="24"/>
        <v/>
      </c>
      <c r="P233" s="17" t="str">
        <f>IF($A233="","",IFERROR(_xludf.AGGREGATE(14,6,Betalingen!$C$3:$C$802/(Betalingen!$B$3:$B$802=$A233),1),""))</f>
        <v/>
      </c>
      <c r="Q233" s="18" t="str">
        <f>IF($E233="","",IF($E233="SRD",1,IF($E233="USD",IFERROR(INDEX(Instellingen!$B$22:$B$221,MATCH($D233,Instellingen!$A$22:$A$221,1)),""),IF($E233="EUR",IFERROR(INDEX(Instellingen!$C$22:$C$221,MATCH($D233,Instellingen!$A$22:$A$221,1)),""),""))))</f>
        <v/>
      </c>
      <c r="R233" s="14" t="str">
        <f t="shared" si="28"/>
        <v/>
      </c>
      <c r="S233" s="14" t="str">
        <f>IF($K233="","",($H233+IF($A233="","",SUMIFS(Extra_kosten!$N$3:$N$402,Extra_kosten!$B$3:$B$402,$A233)))*$Q233)</f>
        <v/>
      </c>
      <c r="T233" s="14" t="str">
        <f>IF($A233="","",SUMIFS(Betalingen!$L$3:$L$802,Betalingen!$B$3:$B$802,$A233))</f>
        <v/>
      </c>
      <c r="U233" s="14" t="str">
        <f>IF($A233="","",SUMIFS(Betalingen!$P$3:$P$802,Betalingen!$B$3:$B$802,$A233))</f>
        <v/>
      </c>
      <c r="V233" s="18" t="str">
        <f>IF($E233="","",IF($E233="SRD",1,IF($E233="USD",IFERROR(INDEX(Instellingen!$B$22:$B$221,MATCH(Instellingen!$B$3,Instellingen!$A$22:$A$221,1)),""),IF($E233="EUR",IFERROR(INDEX(Instellingen!$C$22:$C$221,MATCH(Instellingen!$B$3,Instellingen!$A$22:$A$221,1)),""),""))))</f>
        <v/>
      </c>
      <c r="W233" s="14" t="str">
        <f t="shared" si="27"/>
        <v/>
      </c>
    </row>
    <row r="234" spans="1:23" x14ac:dyDescent="0.3">
      <c r="A234" s="6"/>
      <c r="B234" s="6"/>
      <c r="C234" s="6"/>
      <c r="D234" s="8"/>
      <c r="E234" s="6"/>
      <c r="F234" s="12"/>
      <c r="G234" s="13"/>
      <c r="H234" s="14" t="str">
        <f>IF($F234="","",$F234*IF($G234="",Instellingen!$B$4,$G234))</f>
        <v/>
      </c>
      <c r="I234" s="14" t="str">
        <f t="shared" si="25"/>
        <v/>
      </c>
      <c r="J234" s="14" t="str">
        <f>IF($A234="","",SUMIFS(Extra_kosten!$O$3:$O$402,Extra_kosten!$B$3:$B$402,$A234))</f>
        <v/>
      </c>
      <c r="K234" s="14" t="str">
        <f t="shared" si="26"/>
        <v/>
      </c>
      <c r="L234" s="14" t="str">
        <f>IF($A234="","",SUMIFS(Betalingen!$K$3:$K$802,Betalingen!$B$3:$B$802,$A234))</f>
        <v/>
      </c>
      <c r="M234" s="15" t="str">
        <f t="shared" si="23"/>
        <v/>
      </c>
      <c r="N234" s="16" t="str">
        <f t="shared" si="29"/>
        <v/>
      </c>
      <c r="O234" s="14" t="str">
        <f t="shared" si="24"/>
        <v/>
      </c>
      <c r="P234" s="17" t="str">
        <f>IF($A234="","",IFERROR(_xludf.AGGREGATE(14,6,Betalingen!$C$3:$C$802/(Betalingen!$B$3:$B$802=$A234),1),""))</f>
        <v/>
      </c>
      <c r="Q234" s="18" t="str">
        <f>IF($E234="","",IF($E234="SRD",1,IF($E234="USD",IFERROR(INDEX(Instellingen!$B$22:$B$221,MATCH($D234,Instellingen!$A$22:$A$221,1)),""),IF($E234="EUR",IFERROR(INDEX(Instellingen!$C$22:$C$221,MATCH($D234,Instellingen!$A$22:$A$221,1)),""),""))))</f>
        <v/>
      </c>
      <c r="R234" s="14" t="str">
        <f t="shared" si="28"/>
        <v/>
      </c>
      <c r="S234" s="14" t="str">
        <f>IF($K234="","",($H234+IF($A234="","",SUMIFS(Extra_kosten!$N$3:$N$402,Extra_kosten!$B$3:$B$402,$A234)))*$Q234)</f>
        <v/>
      </c>
      <c r="T234" s="14" t="str">
        <f>IF($A234="","",SUMIFS(Betalingen!$L$3:$L$802,Betalingen!$B$3:$B$802,$A234))</f>
        <v/>
      </c>
      <c r="U234" s="14" t="str">
        <f>IF($A234="","",SUMIFS(Betalingen!$P$3:$P$802,Betalingen!$B$3:$B$802,$A234))</f>
        <v/>
      </c>
      <c r="V234" s="18" t="str">
        <f>IF($E234="","",IF($E234="SRD",1,IF($E234="USD",IFERROR(INDEX(Instellingen!$B$22:$B$221,MATCH(Instellingen!$B$3,Instellingen!$A$22:$A$221,1)),""),IF($E234="EUR",IFERROR(INDEX(Instellingen!$C$22:$C$221,MATCH(Instellingen!$B$3,Instellingen!$A$22:$A$221,1)),""),""))))</f>
        <v/>
      </c>
      <c r="W234" s="14" t="str">
        <f t="shared" si="27"/>
        <v/>
      </c>
    </row>
    <row r="235" spans="1:23" x14ac:dyDescent="0.3">
      <c r="A235" s="6"/>
      <c r="B235" s="6"/>
      <c r="C235" s="6"/>
      <c r="D235" s="8"/>
      <c r="E235" s="6"/>
      <c r="F235" s="12"/>
      <c r="G235" s="13"/>
      <c r="H235" s="14" t="str">
        <f>IF($F235="","",$F235*IF($G235="",Instellingen!$B$4,$G235))</f>
        <v/>
      </c>
      <c r="I235" s="14" t="str">
        <f t="shared" si="25"/>
        <v/>
      </c>
      <c r="J235" s="14" t="str">
        <f>IF($A235="","",SUMIFS(Extra_kosten!$O$3:$O$402,Extra_kosten!$B$3:$B$402,$A235))</f>
        <v/>
      </c>
      <c r="K235" s="14" t="str">
        <f t="shared" si="26"/>
        <v/>
      </c>
      <c r="L235" s="14" t="str">
        <f>IF($A235="","",SUMIFS(Betalingen!$K$3:$K$802,Betalingen!$B$3:$B$802,$A235))</f>
        <v/>
      </c>
      <c r="M235" s="15" t="str">
        <f t="shared" si="23"/>
        <v/>
      </c>
      <c r="N235" s="16" t="str">
        <f t="shared" si="29"/>
        <v/>
      </c>
      <c r="O235" s="14" t="str">
        <f t="shared" si="24"/>
        <v/>
      </c>
      <c r="P235" s="17" t="str">
        <f>IF($A235="","",IFERROR(_xludf.AGGREGATE(14,6,Betalingen!$C$3:$C$802/(Betalingen!$B$3:$B$802=$A235),1),""))</f>
        <v/>
      </c>
      <c r="Q235" s="18" t="str">
        <f>IF($E235="","",IF($E235="SRD",1,IF($E235="USD",IFERROR(INDEX(Instellingen!$B$22:$B$221,MATCH($D235,Instellingen!$A$22:$A$221,1)),""),IF($E235="EUR",IFERROR(INDEX(Instellingen!$C$22:$C$221,MATCH($D235,Instellingen!$A$22:$A$221,1)),""),""))))</f>
        <v/>
      </c>
      <c r="R235" s="14" t="str">
        <f t="shared" si="28"/>
        <v/>
      </c>
      <c r="S235" s="14" t="str">
        <f>IF($K235="","",($H235+IF($A235="","",SUMIFS(Extra_kosten!$N$3:$N$402,Extra_kosten!$B$3:$B$402,$A235)))*$Q235)</f>
        <v/>
      </c>
      <c r="T235" s="14" t="str">
        <f>IF($A235="","",SUMIFS(Betalingen!$L$3:$L$802,Betalingen!$B$3:$B$802,$A235))</f>
        <v/>
      </c>
      <c r="U235" s="14" t="str">
        <f>IF($A235="","",SUMIFS(Betalingen!$P$3:$P$802,Betalingen!$B$3:$B$802,$A235))</f>
        <v/>
      </c>
      <c r="V235" s="18" t="str">
        <f>IF($E235="","",IF($E235="SRD",1,IF($E235="USD",IFERROR(INDEX(Instellingen!$B$22:$B$221,MATCH(Instellingen!$B$3,Instellingen!$A$22:$A$221,1)),""),IF($E235="EUR",IFERROR(INDEX(Instellingen!$C$22:$C$221,MATCH(Instellingen!$B$3,Instellingen!$A$22:$A$221,1)),""),""))))</f>
        <v/>
      </c>
      <c r="W235" s="14" t="str">
        <f t="shared" si="27"/>
        <v/>
      </c>
    </row>
    <row r="236" spans="1:23" x14ac:dyDescent="0.3">
      <c r="A236" s="6"/>
      <c r="B236" s="6"/>
      <c r="C236" s="6"/>
      <c r="D236" s="8"/>
      <c r="E236" s="6"/>
      <c r="F236" s="12"/>
      <c r="G236" s="13"/>
      <c r="H236" s="14" t="str">
        <f>IF($F236="","",$F236*IF($G236="",Instellingen!$B$4,$G236))</f>
        <v/>
      </c>
      <c r="I236" s="14" t="str">
        <f t="shared" si="25"/>
        <v/>
      </c>
      <c r="J236" s="14" t="str">
        <f>IF($A236="","",SUMIFS(Extra_kosten!$O$3:$O$402,Extra_kosten!$B$3:$B$402,$A236))</f>
        <v/>
      </c>
      <c r="K236" s="14" t="str">
        <f t="shared" si="26"/>
        <v/>
      </c>
      <c r="L236" s="14" t="str">
        <f>IF($A236="","",SUMIFS(Betalingen!$K$3:$K$802,Betalingen!$B$3:$B$802,$A236))</f>
        <v/>
      </c>
      <c r="M236" s="15" t="str">
        <f t="shared" si="23"/>
        <v/>
      </c>
      <c r="N236" s="16" t="str">
        <f t="shared" si="29"/>
        <v/>
      </c>
      <c r="O236" s="14" t="str">
        <f t="shared" si="24"/>
        <v/>
      </c>
      <c r="P236" s="17" t="str">
        <f>IF($A236="","",IFERROR(_xludf.AGGREGATE(14,6,Betalingen!$C$3:$C$802/(Betalingen!$B$3:$B$802=$A236),1),""))</f>
        <v/>
      </c>
      <c r="Q236" s="18" t="str">
        <f>IF($E236="","",IF($E236="SRD",1,IF($E236="USD",IFERROR(INDEX(Instellingen!$B$22:$B$221,MATCH($D236,Instellingen!$A$22:$A$221,1)),""),IF($E236="EUR",IFERROR(INDEX(Instellingen!$C$22:$C$221,MATCH($D236,Instellingen!$A$22:$A$221,1)),""),""))))</f>
        <v/>
      </c>
      <c r="R236" s="14" t="str">
        <f t="shared" si="28"/>
        <v/>
      </c>
      <c r="S236" s="14" t="str">
        <f>IF($K236="","",($H236+IF($A236="","",SUMIFS(Extra_kosten!$N$3:$N$402,Extra_kosten!$B$3:$B$402,$A236)))*$Q236)</f>
        <v/>
      </c>
      <c r="T236" s="14" t="str">
        <f>IF($A236="","",SUMIFS(Betalingen!$L$3:$L$802,Betalingen!$B$3:$B$802,$A236))</f>
        <v/>
      </c>
      <c r="U236" s="14" t="str">
        <f>IF($A236="","",SUMIFS(Betalingen!$P$3:$P$802,Betalingen!$B$3:$B$802,$A236))</f>
        <v/>
      </c>
      <c r="V236" s="18" t="str">
        <f>IF($E236="","",IF($E236="SRD",1,IF($E236="USD",IFERROR(INDEX(Instellingen!$B$22:$B$221,MATCH(Instellingen!$B$3,Instellingen!$A$22:$A$221,1)),""),IF($E236="EUR",IFERROR(INDEX(Instellingen!$C$22:$C$221,MATCH(Instellingen!$B$3,Instellingen!$A$22:$A$221,1)),""),""))))</f>
        <v/>
      </c>
      <c r="W236" s="14" t="str">
        <f t="shared" si="27"/>
        <v/>
      </c>
    </row>
    <row r="237" spans="1:23" x14ac:dyDescent="0.3">
      <c r="A237" s="6"/>
      <c r="B237" s="6"/>
      <c r="C237" s="6"/>
      <c r="D237" s="8"/>
      <c r="E237" s="6"/>
      <c r="F237" s="12"/>
      <c r="G237" s="13"/>
      <c r="H237" s="14" t="str">
        <f>IF($F237="","",$F237*IF($G237="",Instellingen!$B$4,$G237))</f>
        <v/>
      </c>
      <c r="I237" s="14" t="str">
        <f t="shared" si="25"/>
        <v/>
      </c>
      <c r="J237" s="14" t="str">
        <f>IF($A237="","",SUMIFS(Extra_kosten!$O$3:$O$402,Extra_kosten!$B$3:$B$402,$A237))</f>
        <v/>
      </c>
      <c r="K237" s="14" t="str">
        <f t="shared" si="26"/>
        <v/>
      </c>
      <c r="L237" s="14" t="str">
        <f>IF($A237="","",SUMIFS(Betalingen!$K$3:$K$802,Betalingen!$B$3:$B$802,$A237))</f>
        <v/>
      </c>
      <c r="M237" s="15" t="str">
        <f t="shared" si="23"/>
        <v/>
      </c>
      <c r="N237" s="16" t="str">
        <f t="shared" si="29"/>
        <v/>
      </c>
      <c r="O237" s="14" t="str">
        <f t="shared" si="24"/>
        <v/>
      </c>
      <c r="P237" s="17" t="str">
        <f>IF($A237="","",IFERROR(_xludf.AGGREGATE(14,6,Betalingen!$C$3:$C$802/(Betalingen!$B$3:$B$802=$A237),1),""))</f>
        <v/>
      </c>
      <c r="Q237" s="18" t="str">
        <f>IF($E237="","",IF($E237="SRD",1,IF($E237="USD",IFERROR(INDEX(Instellingen!$B$22:$B$221,MATCH($D237,Instellingen!$A$22:$A$221,1)),""),IF($E237="EUR",IFERROR(INDEX(Instellingen!$C$22:$C$221,MATCH($D237,Instellingen!$A$22:$A$221,1)),""),""))))</f>
        <v/>
      </c>
      <c r="R237" s="14" t="str">
        <f t="shared" si="28"/>
        <v/>
      </c>
      <c r="S237" s="14" t="str">
        <f>IF($K237="","",($H237+IF($A237="","",SUMIFS(Extra_kosten!$N$3:$N$402,Extra_kosten!$B$3:$B$402,$A237)))*$Q237)</f>
        <v/>
      </c>
      <c r="T237" s="14" t="str">
        <f>IF($A237="","",SUMIFS(Betalingen!$L$3:$L$802,Betalingen!$B$3:$B$802,$A237))</f>
        <v/>
      </c>
      <c r="U237" s="14" t="str">
        <f>IF($A237="","",SUMIFS(Betalingen!$P$3:$P$802,Betalingen!$B$3:$B$802,$A237))</f>
        <v/>
      </c>
      <c r="V237" s="18" t="str">
        <f>IF($E237="","",IF($E237="SRD",1,IF($E237="USD",IFERROR(INDEX(Instellingen!$B$22:$B$221,MATCH(Instellingen!$B$3,Instellingen!$A$22:$A$221,1)),""),IF($E237="EUR",IFERROR(INDEX(Instellingen!$C$22:$C$221,MATCH(Instellingen!$B$3,Instellingen!$A$22:$A$221,1)),""),""))))</f>
        <v/>
      </c>
      <c r="W237" s="14" t="str">
        <f t="shared" si="27"/>
        <v/>
      </c>
    </row>
    <row r="238" spans="1:23" x14ac:dyDescent="0.3">
      <c r="A238" s="6"/>
      <c r="B238" s="6"/>
      <c r="C238" s="6"/>
      <c r="D238" s="8"/>
      <c r="E238" s="6"/>
      <c r="F238" s="12"/>
      <c r="G238" s="13"/>
      <c r="H238" s="14" t="str">
        <f>IF($F238="","",$F238*IF($G238="",Instellingen!$B$4,$G238))</f>
        <v/>
      </c>
      <c r="I238" s="14" t="str">
        <f t="shared" si="25"/>
        <v/>
      </c>
      <c r="J238" s="14" t="str">
        <f>IF($A238="","",SUMIFS(Extra_kosten!$O$3:$O$402,Extra_kosten!$B$3:$B$402,$A238))</f>
        <v/>
      </c>
      <c r="K238" s="14" t="str">
        <f t="shared" si="26"/>
        <v/>
      </c>
      <c r="L238" s="14" t="str">
        <f>IF($A238="","",SUMIFS(Betalingen!$K$3:$K$802,Betalingen!$B$3:$B$802,$A238))</f>
        <v/>
      </c>
      <c r="M238" s="15" t="str">
        <f t="shared" si="23"/>
        <v/>
      </c>
      <c r="N238" s="16" t="str">
        <f t="shared" si="29"/>
        <v/>
      </c>
      <c r="O238" s="14" t="str">
        <f t="shared" si="24"/>
        <v/>
      </c>
      <c r="P238" s="17" t="str">
        <f>IF($A238="","",IFERROR(_xludf.AGGREGATE(14,6,Betalingen!$C$3:$C$802/(Betalingen!$B$3:$B$802=$A238),1),""))</f>
        <v/>
      </c>
      <c r="Q238" s="18" t="str">
        <f>IF($E238="","",IF($E238="SRD",1,IF($E238="USD",IFERROR(INDEX(Instellingen!$B$22:$B$221,MATCH($D238,Instellingen!$A$22:$A$221,1)),""),IF($E238="EUR",IFERROR(INDEX(Instellingen!$C$22:$C$221,MATCH($D238,Instellingen!$A$22:$A$221,1)),""),""))))</f>
        <v/>
      </c>
      <c r="R238" s="14" t="str">
        <f t="shared" si="28"/>
        <v/>
      </c>
      <c r="S238" s="14" t="str">
        <f>IF($K238="","",($H238+IF($A238="","",SUMIFS(Extra_kosten!$N$3:$N$402,Extra_kosten!$B$3:$B$402,$A238)))*$Q238)</f>
        <v/>
      </c>
      <c r="T238" s="14" t="str">
        <f>IF($A238="","",SUMIFS(Betalingen!$L$3:$L$802,Betalingen!$B$3:$B$802,$A238))</f>
        <v/>
      </c>
      <c r="U238" s="14" t="str">
        <f>IF($A238="","",SUMIFS(Betalingen!$P$3:$P$802,Betalingen!$B$3:$B$802,$A238))</f>
        <v/>
      </c>
      <c r="V238" s="18" t="str">
        <f>IF($E238="","",IF($E238="SRD",1,IF($E238="USD",IFERROR(INDEX(Instellingen!$B$22:$B$221,MATCH(Instellingen!$B$3,Instellingen!$A$22:$A$221,1)),""),IF($E238="EUR",IFERROR(INDEX(Instellingen!$C$22:$C$221,MATCH(Instellingen!$B$3,Instellingen!$A$22:$A$221,1)),""),""))))</f>
        <v/>
      </c>
      <c r="W238" s="14" t="str">
        <f t="shared" si="27"/>
        <v/>
      </c>
    </row>
    <row r="239" spans="1:23" x14ac:dyDescent="0.3">
      <c r="A239" s="6"/>
      <c r="B239" s="6"/>
      <c r="C239" s="6"/>
      <c r="D239" s="8"/>
      <c r="E239" s="6"/>
      <c r="F239" s="12"/>
      <c r="G239" s="13"/>
      <c r="H239" s="14" t="str">
        <f>IF($F239="","",$F239*IF($G239="",Instellingen!$B$4,$G239))</f>
        <v/>
      </c>
      <c r="I239" s="14" t="str">
        <f t="shared" si="25"/>
        <v/>
      </c>
      <c r="J239" s="14" t="str">
        <f>IF($A239="","",SUMIFS(Extra_kosten!$O$3:$O$402,Extra_kosten!$B$3:$B$402,$A239))</f>
        <v/>
      </c>
      <c r="K239" s="14" t="str">
        <f t="shared" si="26"/>
        <v/>
      </c>
      <c r="L239" s="14" t="str">
        <f>IF($A239="","",SUMIFS(Betalingen!$K$3:$K$802,Betalingen!$B$3:$B$802,$A239))</f>
        <v/>
      </c>
      <c r="M239" s="15" t="str">
        <f t="shared" si="23"/>
        <v/>
      </c>
      <c r="N239" s="16" t="str">
        <f t="shared" si="29"/>
        <v/>
      </c>
      <c r="O239" s="14" t="str">
        <f t="shared" si="24"/>
        <v/>
      </c>
      <c r="P239" s="17" t="str">
        <f>IF($A239="","",IFERROR(_xludf.AGGREGATE(14,6,Betalingen!$C$3:$C$802/(Betalingen!$B$3:$B$802=$A239),1),""))</f>
        <v/>
      </c>
      <c r="Q239" s="18" t="str">
        <f>IF($E239="","",IF($E239="SRD",1,IF($E239="USD",IFERROR(INDEX(Instellingen!$B$22:$B$221,MATCH($D239,Instellingen!$A$22:$A$221,1)),""),IF($E239="EUR",IFERROR(INDEX(Instellingen!$C$22:$C$221,MATCH($D239,Instellingen!$A$22:$A$221,1)),""),""))))</f>
        <v/>
      </c>
      <c r="R239" s="14" t="str">
        <f t="shared" si="28"/>
        <v/>
      </c>
      <c r="S239" s="14" t="str">
        <f>IF($K239="","",($H239+IF($A239="","",SUMIFS(Extra_kosten!$N$3:$N$402,Extra_kosten!$B$3:$B$402,$A239)))*$Q239)</f>
        <v/>
      </c>
      <c r="T239" s="14" t="str">
        <f>IF($A239="","",SUMIFS(Betalingen!$L$3:$L$802,Betalingen!$B$3:$B$802,$A239))</f>
        <v/>
      </c>
      <c r="U239" s="14" t="str">
        <f>IF($A239="","",SUMIFS(Betalingen!$P$3:$P$802,Betalingen!$B$3:$B$802,$A239))</f>
        <v/>
      </c>
      <c r="V239" s="18" t="str">
        <f>IF($E239="","",IF($E239="SRD",1,IF($E239="USD",IFERROR(INDEX(Instellingen!$B$22:$B$221,MATCH(Instellingen!$B$3,Instellingen!$A$22:$A$221,1)),""),IF($E239="EUR",IFERROR(INDEX(Instellingen!$C$22:$C$221,MATCH(Instellingen!$B$3,Instellingen!$A$22:$A$221,1)),""),""))))</f>
        <v/>
      </c>
      <c r="W239" s="14" t="str">
        <f t="shared" si="27"/>
        <v/>
      </c>
    </row>
    <row r="240" spans="1:23" x14ac:dyDescent="0.3">
      <c r="A240" s="6"/>
      <c r="B240" s="6"/>
      <c r="C240" s="6"/>
      <c r="D240" s="8"/>
      <c r="E240" s="6"/>
      <c r="F240" s="12"/>
      <c r="G240" s="13"/>
      <c r="H240" s="14" t="str">
        <f>IF($F240="","",$F240*IF($G240="",Instellingen!$B$4,$G240))</f>
        <v/>
      </c>
      <c r="I240" s="14" t="str">
        <f t="shared" si="25"/>
        <v/>
      </c>
      <c r="J240" s="14" t="str">
        <f>IF($A240="","",SUMIFS(Extra_kosten!$O$3:$O$402,Extra_kosten!$B$3:$B$402,$A240))</f>
        <v/>
      </c>
      <c r="K240" s="14" t="str">
        <f t="shared" si="26"/>
        <v/>
      </c>
      <c r="L240" s="14" t="str">
        <f>IF($A240="","",SUMIFS(Betalingen!$K$3:$K$802,Betalingen!$B$3:$B$802,$A240))</f>
        <v/>
      </c>
      <c r="M240" s="15" t="str">
        <f t="shared" si="23"/>
        <v/>
      </c>
      <c r="N240" s="16" t="str">
        <f t="shared" si="29"/>
        <v/>
      </c>
      <c r="O240" s="14" t="str">
        <f t="shared" si="24"/>
        <v/>
      </c>
      <c r="P240" s="17" t="str">
        <f>IF($A240="","",IFERROR(_xludf.AGGREGATE(14,6,Betalingen!$C$3:$C$802/(Betalingen!$B$3:$B$802=$A240),1),""))</f>
        <v/>
      </c>
      <c r="Q240" s="18" t="str">
        <f>IF($E240="","",IF($E240="SRD",1,IF($E240="USD",IFERROR(INDEX(Instellingen!$B$22:$B$221,MATCH($D240,Instellingen!$A$22:$A$221,1)),""),IF($E240="EUR",IFERROR(INDEX(Instellingen!$C$22:$C$221,MATCH($D240,Instellingen!$A$22:$A$221,1)),""),""))))</f>
        <v/>
      </c>
      <c r="R240" s="14" t="str">
        <f t="shared" si="28"/>
        <v/>
      </c>
      <c r="S240" s="14" t="str">
        <f>IF($K240="","",($H240+IF($A240="","",SUMIFS(Extra_kosten!$N$3:$N$402,Extra_kosten!$B$3:$B$402,$A240)))*$Q240)</f>
        <v/>
      </c>
      <c r="T240" s="14" t="str">
        <f>IF($A240="","",SUMIFS(Betalingen!$L$3:$L$802,Betalingen!$B$3:$B$802,$A240))</f>
        <v/>
      </c>
      <c r="U240" s="14" t="str">
        <f>IF($A240="","",SUMIFS(Betalingen!$P$3:$P$802,Betalingen!$B$3:$B$802,$A240))</f>
        <v/>
      </c>
      <c r="V240" s="18" t="str">
        <f>IF($E240="","",IF($E240="SRD",1,IF($E240="USD",IFERROR(INDEX(Instellingen!$B$22:$B$221,MATCH(Instellingen!$B$3,Instellingen!$A$22:$A$221,1)),""),IF($E240="EUR",IFERROR(INDEX(Instellingen!$C$22:$C$221,MATCH(Instellingen!$B$3,Instellingen!$A$22:$A$221,1)),""),""))))</f>
        <v/>
      </c>
      <c r="W240" s="14" t="str">
        <f t="shared" si="27"/>
        <v/>
      </c>
    </row>
    <row r="241" spans="1:23" x14ac:dyDescent="0.3">
      <c r="A241" s="6"/>
      <c r="B241" s="6"/>
      <c r="C241" s="6"/>
      <c r="D241" s="8"/>
      <c r="E241" s="6"/>
      <c r="F241" s="12"/>
      <c r="G241" s="13"/>
      <c r="H241" s="14" t="str">
        <f>IF($F241="","",$F241*IF($G241="",Instellingen!$B$4,$G241))</f>
        <v/>
      </c>
      <c r="I241" s="14" t="str">
        <f t="shared" si="25"/>
        <v/>
      </c>
      <c r="J241" s="14" t="str">
        <f>IF($A241="","",SUMIFS(Extra_kosten!$O$3:$O$402,Extra_kosten!$B$3:$B$402,$A241))</f>
        <v/>
      </c>
      <c r="K241" s="14" t="str">
        <f t="shared" si="26"/>
        <v/>
      </c>
      <c r="L241" s="14" t="str">
        <f>IF($A241="","",SUMIFS(Betalingen!$K$3:$K$802,Betalingen!$B$3:$B$802,$A241))</f>
        <v/>
      </c>
      <c r="M241" s="15" t="str">
        <f t="shared" si="23"/>
        <v/>
      </c>
      <c r="N241" s="16" t="str">
        <f t="shared" si="29"/>
        <v/>
      </c>
      <c r="O241" s="14" t="str">
        <f t="shared" si="24"/>
        <v/>
      </c>
      <c r="P241" s="17" t="str">
        <f>IF($A241="","",IFERROR(_xludf.AGGREGATE(14,6,Betalingen!$C$3:$C$802/(Betalingen!$B$3:$B$802=$A241),1),""))</f>
        <v/>
      </c>
      <c r="Q241" s="18" t="str">
        <f>IF($E241="","",IF($E241="SRD",1,IF($E241="USD",IFERROR(INDEX(Instellingen!$B$22:$B$221,MATCH($D241,Instellingen!$A$22:$A$221,1)),""),IF($E241="EUR",IFERROR(INDEX(Instellingen!$C$22:$C$221,MATCH($D241,Instellingen!$A$22:$A$221,1)),""),""))))</f>
        <v/>
      </c>
      <c r="R241" s="14" t="str">
        <f t="shared" si="28"/>
        <v/>
      </c>
      <c r="S241" s="14" t="str">
        <f>IF($K241="","",($H241+IF($A241="","",SUMIFS(Extra_kosten!$N$3:$N$402,Extra_kosten!$B$3:$B$402,$A241)))*$Q241)</f>
        <v/>
      </c>
      <c r="T241" s="14" t="str">
        <f>IF($A241="","",SUMIFS(Betalingen!$L$3:$L$802,Betalingen!$B$3:$B$802,$A241))</f>
        <v/>
      </c>
      <c r="U241" s="14" t="str">
        <f>IF($A241="","",SUMIFS(Betalingen!$P$3:$P$802,Betalingen!$B$3:$B$802,$A241))</f>
        <v/>
      </c>
      <c r="V241" s="18" t="str">
        <f>IF($E241="","",IF($E241="SRD",1,IF($E241="USD",IFERROR(INDEX(Instellingen!$B$22:$B$221,MATCH(Instellingen!$B$3,Instellingen!$A$22:$A$221,1)),""),IF($E241="EUR",IFERROR(INDEX(Instellingen!$C$22:$C$221,MATCH(Instellingen!$B$3,Instellingen!$A$22:$A$221,1)),""),""))))</f>
        <v/>
      </c>
      <c r="W241" s="14" t="str">
        <f t="shared" si="27"/>
        <v/>
      </c>
    </row>
    <row r="242" spans="1:23" x14ac:dyDescent="0.3">
      <c r="A242" s="6"/>
      <c r="B242" s="6"/>
      <c r="C242" s="6"/>
      <c r="D242" s="8"/>
      <c r="E242" s="6"/>
      <c r="F242" s="12"/>
      <c r="G242" s="13"/>
      <c r="H242" s="14" t="str">
        <f>IF($F242="","",$F242*IF($G242="",Instellingen!$B$4,$G242))</f>
        <v/>
      </c>
      <c r="I242" s="14" t="str">
        <f t="shared" si="25"/>
        <v/>
      </c>
      <c r="J242" s="14" t="str">
        <f>IF($A242="","",SUMIFS(Extra_kosten!$O$3:$O$402,Extra_kosten!$B$3:$B$402,$A242))</f>
        <v/>
      </c>
      <c r="K242" s="14" t="str">
        <f t="shared" si="26"/>
        <v/>
      </c>
      <c r="L242" s="14" t="str">
        <f>IF($A242="","",SUMIFS(Betalingen!$K$3:$K$802,Betalingen!$B$3:$B$802,$A242))</f>
        <v/>
      </c>
      <c r="M242" s="15" t="str">
        <f t="shared" si="23"/>
        <v/>
      </c>
      <c r="N242" s="16" t="str">
        <f t="shared" si="29"/>
        <v/>
      </c>
      <c r="O242" s="14" t="str">
        <f t="shared" si="24"/>
        <v/>
      </c>
      <c r="P242" s="17" t="str">
        <f>IF($A242="","",IFERROR(_xludf.AGGREGATE(14,6,Betalingen!$C$3:$C$802/(Betalingen!$B$3:$B$802=$A242),1),""))</f>
        <v/>
      </c>
      <c r="Q242" s="18" t="str">
        <f>IF($E242="","",IF($E242="SRD",1,IF($E242="USD",IFERROR(INDEX(Instellingen!$B$22:$B$221,MATCH($D242,Instellingen!$A$22:$A$221,1)),""),IF($E242="EUR",IFERROR(INDEX(Instellingen!$C$22:$C$221,MATCH($D242,Instellingen!$A$22:$A$221,1)),""),""))))</f>
        <v/>
      </c>
      <c r="R242" s="14" t="str">
        <f t="shared" si="28"/>
        <v/>
      </c>
      <c r="S242" s="14" t="str">
        <f>IF($K242="","",($H242+IF($A242="","",SUMIFS(Extra_kosten!$N$3:$N$402,Extra_kosten!$B$3:$B$402,$A242)))*$Q242)</f>
        <v/>
      </c>
      <c r="T242" s="14" t="str">
        <f>IF($A242="","",SUMIFS(Betalingen!$L$3:$L$802,Betalingen!$B$3:$B$802,$A242))</f>
        <v/>
      </c>
      <c r="U242" s="14" t="str">
        <f>IF($A242="","",SUMIFS(Betalingen!$P$3:$P$802,Betalingen!$B$3:$B$802,$A242))</f>
        <v/>
      </c>
      <c r="V242" s="18" t="str">
        <f>IF($E242="","",IF($E242="SRD",1,IF($E242="USD",IFERROR(INDEX(Instellingen!$B$22:$B$221,MATCH(Instellingen!$B$3,Instellingen!$A$22:$A$221,1)),""),IF($E242="EUR",IFERROR(INDEX(Instellingen!$C$22:$C$221,MATCH(Instellingen!$B$3,Instellingen!$A$22:$A$221,1)),""),""))))</f>
        <v/>
      </c>
      <c r="W242" s="14" t="str">
        <f t="shared" si="27"/>
        <v/>
      </c>
    </row>
    <row r="243" spans="1:23" x14ac:dyDescent="0.3">
      <c r="A243" s="6"/>
      <c r="B243" s="6"/>
      <c r="C243" s="6"/>
      <c r="D243" s="8"/>
      <c r="E243" s="6"/>
      <c r="F243" s="12"/>
      <c r="G243" s="13"/>
      <c r="H243" s="14" t="str">
        <f>IF($F243="","",$F243*IF($G243="",Instellingen!$B$4,$G243))</f>
        <v/>
      </c>
      <c r="I243" s="14" t="str">
        <f t="shared" si="25"/>
        <v/>
      </c>
      <c r="J243" s="14" t="str">
        <f>IF($A243="","",SUMIFS(Extra_kosten!$O$3:$O$402,Extra_kosten!$B$3:$B$402,$A243))</f>
        <v/>
      </c>
      <c r="K243" s="14" t="str">
        <f t="shared" si="26"/>
        <v/>
      </c>
      <c r="L243" s="14" t="str">
        <f>IF($A243="","",SUMIFS(Betalingen!$K$3:$K$802,Betalingen!$B$3:$B$802,$A243))</f>
        <v/>
      </c>
      <c r="M243" s="15" t="str">
        <f t="shared" si="23"/>
        <v/>
      </c>
      <c r="N243" s="16" t="str">
        <f t="shared" si="29"/>
        <v/>
      </c>
      <c r="O243" s="14" t="str">
        <f t="shared" si="24"/>
        <v/>
      </c>
      <c r="P243" s="17" t="str">
        <f>IF($A243="","",IFERROR(_xludf.AGGREGATE(14,6,Betalingen!$C$3:$C$802/(Betalingen!$B$3:$B$802=$A243),1),""))</f>
        <v/>
      </c>
      <c r="Q243" s="18" t="str">
        <f>IF($E243="","",IF($E243="SRD",1,IF($E243="USD",IFERROR(INDEX(Instellingen!$B$22:$B$221,MATCH($D243,Instellingen!$A$22:$A$221,1)),""),IF($E243="EUR",IFERROR(INDEX(Instellingen!$C$22:$C$221,MATCH($D243,Instellingen!$A$22:$A$221,1)),""),""))))</f>
        <v/>
      </c>
      <c r="R243" s="14" t="str">
        <f t="shared" si="28"/>
        <v/>
      </c>
      <c r="S243" s="14" t="str">
        <f>IF($K243="","",($H243+IF($A243="","",SUMIFS(Extra_kosten!$N$3:$N$402,Extra_kosten!$B$3:$B$402,$A243)))*$Q243)</f>
        <v/>
      </c>
      <c r="T243" s="14" t="str">
        <f>IF($A243="","",SUMIFS(Betalingen!$L$3:$L$802,Betalingen!$B$3:$B$802,$A243))</f>
        <v/>
      </c>
      <c r="U243" s="14" t="str">
        <f>IF($A243="","",SUMIFS(Betalingen!$P$3:$P$802,Betalingen!$B$3:$B$802,$A243))</f>
        <v/>
      </c>
      <c r="V243" s="18" t="str">
        <f>IF($E243="","",IF($E243="SRD",1,IF($E243="USD",IFERROR(INDEX(Instellingen!$B$22:$B$221,MATCH(Instellingen!$B$3,Instellingen!$A$22:$A$221,1)),""),IF($E243="EUR",IFERROR(INDEX(Instellingen!$C$22:$C$221,MATCH(Instellingen!$B$3,Instellingen!$A$22:$A$221,1)),""),""))))</f>
        <v/>
      </c>
      <c r="W243" s="14" t="str">
        <f t="shared" si="27"/>
        <v/>
      </c>
    </row>
    <row r="244" spans="1:23" x14ac:dyDescent="0.3">
      <c r="A244" s="6"/>
      <c r="B244" s="6"/>
      <c r="C244" s="6"/>
      <c r="D244" s="8"/>
      <c r="E244" s="6"/>
      <c r="F244" s="12"/>
      <c r="G244" s="13"/>
      <c r="H244" s="14" t="str">
        <f>IF($F244="","",$F244*IF($G244="",Instellingen!$B$4,$G244))</f>
        <v/>
      </c>
      <c r="I244" s="14" t="str">
        <f t="shared" si="25"/>
        <v/>
      </c>
      <c r="J244" s="14" t="str">
        <f>IF($A244="","",SUMIFS(Extra_kosten!$O$3:$O$402,Extra_kosten!$B$3:$B$402,$A244))</f>
        <v/>
      </c>
      <c r="K244" s="14" t="str">
        <f t="shared" si="26"/>
        <v/>
      </c>
      <c r="L244" s="14" t="str">
        <f>IF($A244="","",SUMIFS(Betalingen!$K$3:$K$802,Betalingen!$B$3:$B$802,$A244))</f>
        <v/>
      </c>
      <c r="M244" s="15" t="str">
        <f t="shared" si="23"/>
        <v/>
      </c>
      <c r="N244" s="16" t="str">
        <f t="shared" si="29"/>
        <v/>
      </c>
      <c r="O244" s="14" t="str">
        <f t="shared" si="24"/>
        <v/>
      </c>
      <c r="P244" s="17" t="str">
        <f>IF($A244="","",IFERROR(_xludf.AGGREGATE(14,6,Betalingen!$C$3:$C$802/(Betalingen!$B$3:$B$802=$A244),1),""))</f>
        <v/>
      </c>
      <c r="Q244" s="18" t="str">
        <f>IF($E244="","",IF($E244="SRD",1,IF($E244="USD",IFERROR(INDEX(Instellingen!$B$22:$B$221,MATCH($D244,Instellingen!$A$22:$A$221,1)),""),IF($E244="EUR",IFERROR(INDEX(Instellingen!$C$22:$C$221,MATCH($D244,Instellingen!$A$22:$A$221,1)),""),""))))</f>
        <v/>
      </c>
      <c r="R244" s="14" t="str">
        <f t="shared" si="28"/>
        <v/>
      </c>
      <c r="S244" s="14" t="str">
        <f>IF($K244="","",($H244+IF($A244="","",SUMIFS(Extra_kosten!$N$3:$N$402,Extra_kosten!$B$3:$B$402,$A244)))*$Q244)</f>
        <v/>
      </c>
      <c r="T244" s="14" t="str">
        <f>IF($A244="","",SUMIFS(Betalingen!$L$3:$L$802,Betalingen!$B$3:$B$802,$A244))</f>
        <v/>
      </c>
      <c r="U244" s="14" t="str">
        <f>IF($A244="","",SUMIFS(Betalingen!$P$3:$P$802,Betalingen!$B$3:$B$802,$A244))</f>
        <v/>
      </c>
      <c r="V244" s="18" t="str">
        <f>IF($E244="","",IF($E244="SRD",1,IF($E244="USD",IFERROR(INDEX(Instellingen!$B$22:$B$221,MATCH(Instellingen!$B$3,Instellingen!$A$22:$A$221,1)),""),IF($E244="EUR",IFERROR(INDEX(Instellingen!$C$22:$C$221,MATCH(Instellingen!$B$3,Instellingen!$A$22:$A$221,1)),""),""))))</f>
        <v/>
      </c>
      <c r="W244" s="14" t="str">
        <f t="shared" si="27"/>
        <v/>
      </c>
    </row>
    <row r="245" spans="1:23" x14ac:dyDescent="0.3">
      <c r="A245" s="6"/>
      <c r="B245" s="6"/>
      <c r="C245" s="6"/>
      <c r="D245" s="8"/>
      <c r="E245" s="6"/>
      <c r="F245" s="12"/>
      <c r="G245" s="13"/>
      <c r="H245" s="14" t="str">
        <f>IF($F245="","",$F245*IF($G245="",Instellingen!$B$4,$G245))</f>
        <v/>
      </c>
      <c r="I245" s="14" t="str">
        <f t="shared" si="25"/>
        <v/>
      </c>
      <c r="J245" s="14" t="str">
        <f>IF($A245="","",SUMIFS(Extra_kosten!$O$3:$O$402,Extra_kosten!$B$3:$B$402,$A245))</f>
        <v/>
      </c>
      <c r="K245" s="14" t="str">
        <f t="shared" si="26"/>
        <v/>
      </c>
      <c r="L245" s="14" t="str">
        <f>IF($A245="","",SUMIFS(Betalingen!$K$3:$K$802,Betalingen!$B$3:$B$802,$A245))</f>
        <v/>
      </c>
      <c r="M245" s="15" t="str">
        <f t="shared" si="23"/>
        <v/>
      </c>
      <c r="N245" s="16" t="str">
        <f t="shared" si="29"/>
        <v/>
      </c>
      <c r="O245" s="14" t="str">
        <f t="shared" si="24"/>
        <v/>
      </c>
      <c r="P245" s="17" t="str">
        <f>IF($A245="","",IFERROR(_xludf.AGGREGATE(14,6,Betalingen!$C$3:$C$802/(Betalingen!$B$3:$B$802=$A245),1),""))</f>
        <v/>
      </c>
      <c r="Q245" s="18" t="str">
        <f>IF($E245="","",IF($E245="SRD",1,IF($E245="USD",IFERROR(INDEX(Instellingen!$B$22:$B$221,MATCH($D245,Instellingen!$A$22:$A$221,1)),""),IF($E245="EUR",IFERROR(INDEX(Instellingen!$C$22:$C$221,MATCH($D245,Instellingen!$A$22:$A$221,1)),""),""))))</f>
        <v/>
      </c>
      <c r="R245" s="14" t="str">
        <f t="shared" si="28"/>
        <v/>
      </c>
      <c r="S245" s="14" t="str">
        <f>IF($K245="","",($H245+IF($A245="","",SUMIFS(Extra_kosten!$N$3:$N$402,Extra_kosten!$B$3:$B$402,$A245)))*$Q245)</f>
        <v/>
      </c>
      <c r="T245" s="14" t="str">
        <f>IF($A245="","",SUMIFS(Betalingen!$L$3:$L$802,Betalingen!$B$3:$B$802,$A245))</f>
        <v/>
      </c>
      <c r="U245" s="14" t="str">
        <f>IF($A245="","",SUMIFS(Betalingen!$P$3:$P$802,Betalingen!$B$3:$B$802,$A245))</f>
        <v/>
      </c>
      <c r="V245" s="18" t="str">
        <f>IF($E245="","",IF($E245="SRD",1,IF($E245="USD",IFERROR(INDEX(Instellingen!$B$22:$B$221,MATCH(Instellingen!$B$3,Instellingen!$A$22:$A$221,1)),""),IF($E245="EUR",IFERROR(INDEX(Instellingen!$C$22:$C$221,MATCH(Instellingen!$B$3,Instellingen!$A$22:$A$221,1)),""),""))))</f>
        <v/>
      </c>
      <c r="W245" s="14" t="str">
        <f t="shared" si="27"/>
        <v/>
      </c>
    </row>
    <row r="246" spans="1:23" x14ac:dyDescent="0.3">
      <c r="A246" s="6"/>
      <c r="B246" s="6"/>
      <c r="C246" s="6"/>
      <c r="D246" s="8"/>
      <c r="E246" s="6"/>
      <c r="F246" s="12"/>
      <c r="G246" s="13"/>
      <c r="H246" s="14" t="str">
        <f>IF($F246="","",$F246*IF($G246="",Instellingen!$B$4,$G246))</f>
        <v/>
      </c>
      <c r="I246" s="14" t="str">
        <f t="shared" si="25"/>
        <v/>
      </c>
      <c r="J246" s="14" t="str">
        <f>IF($A246="","",SUMIFS(Extra_kosten!$O$3:$O$402,Extra_kosten!$B$3:$B$402,$A246))</f>
        <v/>
      </c>
      <c r="K246" s="14" t="str">
        <f t="shared" si="26"/>
        <v/>
      </c>
      <c r="L246" s="14" t="str">
        <f>IF($A246="","",SUMIFS(Betalingen!$K$3:$K$802,Betalingen!$B$3:$B$802,$A246))</f>
        <v/>
      </c>
      <c r="M246" s="15" t="str">
        <f t="shared" si="23"/>
        <v/>
      </c>
      <c r="N246" s="16" t="str">
        <f t="shared" si="29"/>
        <v/>
      </c>
      <c r="O246" s="14" t="str">
        <f t="shared" si="24"/>
        <v/>
      </c>
      <c r="P246" s="17" t="str">
        <f>IF($A246="","",IFERROR(_xludf.AGGREGATE(14,6,Betalingen!$C$3:$C$802/(Betalingen!$B$3:$B$802=$A246),1),""))</f>
        <v/>
      </c>
      <c r="Q246" s="18" t="str">
        <f>IF($E246="","",IF($E246="SRD",1,IF($E246="USD",IFERROR(INDEX(Instellingen!$B$22:$B$221,MATCH($D246,Instellingen!$A$22:$A$221,1)),""),IF($E246="EUR",IFERROR(INDEX(Instellingen!$C$22:$C$221,MATCH($D246,Instellingen!$A$22:$A$221,1)),""),""))))</f>
        <v/>
      </c>
      <c r="R246" s="14" t="str">
        <f t="shared" si="28"/>
        <v/>
      </c>
      <c r="S246" s="14" t="str">
        <f>IF($K246="","",($H246+IF($A246="","",SUMIFS(Extra_kosten!$N$3:$N$402,Extra_kosten!$B$3:$B$402,$A246)))*$Q246)</f>
        <v/>
      </c>
      <c r="T246" s="14" t="str">
        <f>IF($A246="","",SUMIFS(Betalingen!$L$3:$L$802,Betalingen!$B$3:$B$802,$A246))</f>
        <v/>
      </c>
      <c r="U246" s="14" t="str">
        <f>IF($A246="","",SUMIFS(Betalingen!$P$3:$P$802,Betalingen!$B$3:$B$802,$A246))</f>
        <v/>
      </c>
      <c r="V246" s="18" t="str">
        <f>IF($E246="","",IF($E246="SRD",1,IF($E246="USD",IFERROR(INDEX(Instellingen!$B$22:$B$221,MATCH(Instellingen!$B$3,Instellingen!$A$22:$A$221,1)),""),IF($E246="EUR",IFERROR(INDEX(Instellingen!$C$22:$C$221,MATCH(Instellingen!$B$3,Instellingen!$A$22:$A$221,1)),""),""))))</f>
        <v/>
      </c>
      <c r="W246" s="14" t="str">
        <f t="shared" si="27"/>
        <v/>
      </c>
    </row>
    <row r="247" spans="1:23" x14ac:dyDescent="0.3">
      <c r="A247" s="6"/>
      <c r="B247" s="6"/>
      <c r="C247" s="6"/>
      <c r="D247" s="8"/>
      <c r="E247" s="6"/>
      <c r="F247" s="12"/>
      <c r="G247" s="13"/>
      <c r="H247" s="14" t="str">
        <f>IF($F247="","",$F247*IF($G247="",Instellingen!$B$4,$G247))</f>
        <v/>
      </c>
      <c r="I247" s="14" t="str">
        <f t="shared" si="25"/>
        <v/>
      </c>
      <c r="J247" s="14" t="str">
        <f>IF($A247="","",SUMIFS(Extra_kosten!$O$3:$O$402,Extra_kosten!$B$3:$B$402,$A247))</f>
        <v/>
      </c>
      <c r="K247" s="14" t="str">
        <f t="shared" si="26"/>
        <v/>
      </c>
      <c r="L247" s="14" t="str">
        <f>IF($A247="","",SUMIFS(Betalingen!$K$3:$K$802,Betalingen!$B$3:$B$802,$A247))</f>
        <v/>
      </c>
      <c r="M247" s="15" t="str">
        <f t="shared" si="23"/>
        <v/>
      </c>
      <c r="N247" s="16" t="str">
        <f t="shared" si="29"/>
        <v/>
      </c>
      <c r="O247" s="14" t="str">
        <f t="shared" si="24"/>
        <v/>
      </c>
      <c r="P247" s="17" t="str">
        <f>IF($A247="","",IFERROR(_xludf.AGGREGATE(14,6,Betalingen!$C$3:$C$802/(Betalingen!$B$3:$B$802=$A247),1),""))</f>
        <v/>
      </c>
      <c r="Q247" s="18" t="str">
        <f>IF($E247="","",IF($E247="SRD",1,IF($E247="USD",IFERROR(INDEX(Instellingen!$B$22:$B$221,MATCH($D247,Instellingen!$A$22:$A$221,1)),""),IF($E247="EUR",IFERROR(INDEX(Instellingen!$C$22:$C$221,MATCH($D247,Instellingen!$A$22:$A$221,1)),""),""))))</f>
        <v/>
      </c>
      <c r="R247" s="14" t="str">
        <f t="shared" si="28"/>
        <v/>
      </c>
      <c r="S247" s="14" t="str">
        <f>IF($K247="","",($H247+IF($A247="","",SUMIFS(Extra_kosten!$N$3:$N$402,Extra_kosten!$B$3:$B$402,$A247)))*$Q247)</f>
        <v/>
      </c>
      <c r="T247" s="14" t="str">
        <f>IF($A247="","",SUMIFS(Betalingen!$L$3:$L$802,Betalingen!$B$3:$B$802,$A247))</f>
        <v/>
      </c>
      <c r="U247" s="14" t="str">
        <f>IF($A247="","",SUMIFS(Betalingen!$P$3:$P$802,Betalingen!$B$3:$B$802,$A247))</f>
        <v/>
      </c>
      <c r="V247" s="18" t="str">
        <f>IF($E247="","",IF($E247="SRD",1,IF($E247="USD",IFERROR(INDEX(Instellingen!$B$22:$B$221,MATCH(Instellingen!$B$3,Instellingen!$A$22:$A$221,1)),""),IF($E247="EUR",IFERROR(INDEX(Instellingen!$C$22:$C$221,MATCH(Instellingen!$B$3,Instellingen!$A$22:$A$221,1)),""),""))))</f>
        <v/>
      </c>
      <c r="W247" s="14" t="str">
        <f t="shared" si="27"/>
        <v/>
      </c>
    </row>
    <row r="248" spans="1:23" x14ac:dyDescent="0.3">
      <c r="A248" s="6"/>
      <c r="B248" s="6"/>
      <c r="C248" s="6"/>
      <c r="D248" s="8"/>
      <c r="E248" s="6"/>
      <c r="F248" s="12"/>
      <c r="G248" s="13"/>
      <c r="H248" s="14" t="str">
        <f>IF($F248="","",$F248*IF($G248="",Instellingen!$B$4,$G248))</f>
        <v/>
      </c>
      <c r="I248" s="14" t="str">
        <f t="shared" si="25"/>
        <v/>
      </c>
      <c r="J248" s="14" t="str">
        <f>IF($A248="","",SUMIFS(Extra_kosten!$O$3:$O$402,Extra_kosten!$B$3:$B$402,$A248))</f>
        <v/>
      </c>
      <c r="K248" s="14" t="str">
        <f t="shared" si="26"/>
        <v/>
      </c>
      <c r="L248" s="14" t="str">
        <f>IF($A248="","",SUMIFS(Betalingen!$K$3:$K$802,Betalingen!$B$3:$B$802,$A248))</f>
        <v/>
      </c>
      <c r="M248" s="15" t="str">
        <f t="shared" si="23"/>
        <v/>
      </c>
      <c r="N248" s="16" t="str">
        <f t="shared" si="29"/>
        <v/>
      </c>
      <c r="O248" s="14" t="str">
        <f t="shared" si="24"/>
        <v/>
      </c>
      <c r="P248" s="17" t="str">
        <f>IF($A248="","",IFERROR(_xludf.AGGREGATE(14,6,Betalingen!$C$3:$C$802/(Betalingen!$B$3:$B$802=$A248),1),""))</f>
        <v/>
      </c>
      <c r="Q248" s="18" t="str">
        <f>IF($E248="","",IF($E248="SRD",1,IF($E248="USD",IFERROR(INDEX(Instellingen!$B$22:$B$221,MATCH($D248,Instellingen!$A$22:$A$221,1)),""),IF($E248="EUR",IFERROR(INDEX(Instellingen!$C$22:$C$221,MATCH($D248,Instellingen!$A$22:$A$221,1)),""),""))))</f>
        <v/>
      </c>
      <c r="R248" s="14" t="str">
        <f t="shared" si="28"/>
        <v/>
      </c>
      <c r="S248" s="14" t="str">
        <f>IF($K248="","",($H248+IF($A248="","",SUMIFS(Extra_kosten!$N$3:$N$402,Extra_kosten!$B$3:$B$402,$A248)))*$Q248)</f>
        <v/>
      </c>
      <c r="T248" s="14" t="str">
        <f>IF($A248="","",SUMIFS(Betalingen!$L$3:$L$802,Betalingen!$B$3:$B$802,$A248))</f>
        <v/>
      </c>
      <c r="U248" s="14" t="str">
        <f>IF($A248="","",SUMIFS(Betalingen!$P$3:$P$802,Betalingen!$B$3:$B$802,$A248))</f>
        <v/>
      </c>
      <c r="V248" s="18" t="str">
        <f>IF($E248="","",IF($E248="SRD",1,IF($E248="USD",IFERROR(INDEX(Instellingen!$B$22:$B$221,MATCH(Instellingen!$B$3,Instellingen!$A$22:$A$221,1)),""),IF($E248="EUR",IFERROR(INDEX(Instellingen!$C$22:$C$221,MATCH(Instellingen!$B$3,Instellingen!$A$22:$A$221,1)),""),""))))</f>
        <v/>
      </c>
      <c r="W248" s="14" t="str">
        <f t="shared" si="27"/>
        <v/>
      </c>
    </row>
    <row r="249" spans="1:23" x14ac:dyDescent="0.3">
      <c r="A249" s="6"/>
      <c r="B249" s="6"/>
      <c r="C249" s="6"/>
      <c r="D249" s="8"/>
      <c r="E249" s="6"/>
      <c r="F249" s="12"/>
      <c r="G249" s="13"/>
      <c r="H249" s="14" t="str">
        <f>IF($F249="","",$F249*IF($G249="",Instellingen!$B$4,$G249))</f>
        <v/>
      </c>
      <c r="I249" s="14" t="str">
        <f t="shared" si="25"/>
        <v/>
      </c>
      <c r="J249" s="14" t="str">
        <f>IF($A249="","",SUMIFS(Extra_kosten!$O$3:$O$402,Extra_kosten!$B$3:$B$402,$A249))</f>
        <v/>
      </c>
      <c r="K249" s="14" t="str">
        <f t="shared" si="26"/>
        <v/>
      </c>
      <c r="L249" s="14" t="str">
        <f>IF($A249="","",SUMIFS(Betalingen!$K$3:$K$802,Betalingen!$B$3:$B$802,$A249))</f>
        <v/>
      </c>
      <c r="M249" s="15" t="str">
        <f t="shared" si="23"/>
        <v/>
      </c>
      <c r="N249" s="16" t="str">
        <f t="shared" si="29"/>
        <v/>
      </c>
      <c r="O249" s="14" t="str">
        <f t="shared" si="24"/>
        <v/>
      </c>
      <c r="P249" s="17" t="str">
        <f>IF($A249="","",IFERROR(_xludf.AGGREGATE(14,6,Betalingen!$C$3:$C$802/(Betalingen!$B$3:$B$802=$A249),1),""))</f>
        <v/>
      </c>
      <c r="Q249" s="18" t="str">
        <f>IF($E249="","",IF($E249="SRD",1,IF($E249="USD",IFERROR(INDEX(Instellingen!$B$22:$B$221,MATCH($D249,Instellingen!$A$22:$A$221,1)),""),IF($E249="EUR",IFERROR(INDEX(Instellingen!$C$22:$C$221,MATCH($D249,Instellingen!$A$22:$A$221,1)),""),""))))</f>
        <v/>
      </c>
      <c r="R249" s="14" t="str">
        <f t="shared" si="28"/>
        <v/>
      </c>
      <c r="S249" s="14" t="str">
        <f>IF($K249="","",($H249+IF($A249="","",SUMIFS(Extra_kosten!$N$3:$N$402,Extra_kosten!$B$3:$B$402,$A249)))*$Q249)</f>
        <v/>
      </c>
      <c r="T249" s="14" t="str">
        <f>IF($A249="","",SUMIFS(Betalingen!$L$3:$L$802,Betalingen!$B$3:$B$802,$A249))</f>
        <v/>
      </c>
      <c r="U249" s="14" t="str">
        <f>IF($A249="","",SUMIFS(Betalingen!$P$3:$P$802,Betalingen!$B$3:$B$802,$A249))</f>
        <v/>
      </c>
      <c r="V249" s="18" t="str">
        <f>IF($E249="","",IF($E249="SRD",1,IF($E249="USD",IFERROR(INDEX(Instellingen!$B$22:$B$221,MATCH(Instellingen!$B$3,Instellingen!$A$22:$A$221,1)),""),IF($E249="EUR",IFERROR(INDEX(Instellingen!$C$22:$C$221,MATCH(Instellingen!$B$3,Instellingen!$A$22:$A$221,1)),""),""))))</f>
        <v/>
      </c>
      <c r="W249" s="14" t="str">
        <f t="shared" si="27"/>
        <v/>
      </c>
    </row>
    <row r="250" spans="1:23" x14ac:dyDescent="0.3">
      <c r="A250" s="6"/>
      <c r="B250" s="6"/>
      <c r="C250" s="6"/>
      <c r="D250" s="8"/>
      <c r="E250" s="6"/>
      <c r="F250" s="12"/>
      <c r="G250" s="13"/>
      <c r="H250" s="14" t="str">
        <f>IF($F250="","",$F250*IF($G250="",Instellingen!$B$4,$G250))</f>
        <v/>
      </c>
      <c r="I250" s="14" t="str">
        <f t="shared" si="25"/>
        <v/>
      </c>
      <c r="J250" s="14" t="str">
        <f>IF($A250="","",SUMIFS(Extra_kosten!$O$3:$O$402,Extra_kosten!$B$3:$B$402,$A250))</f>
        <v/>
      </c>
      <c r="K250" s="14" t="str">
        <f t="shared" si="26"/>
        <v/>
      </c>
      <c r="L250" s="14" t="str">
        <f>IF($A250="","",SUMIFS(Betalingen!$K$3:$K$802,Betalingen!$B$3:$B$802,$A250))</f>
        <v/>
      </c>
      <c r="M250" s="15" t="str">
        <f t="shared" si="23"/>
        <v/>
      </c>
      <c r="N250" s="16" t="str">
        <f t="shared" si="29"/>
        <v/>
      </c>
      <c r="O250" s="14" t="str">
        <f t="shared" si="24"/>
        <v/>
      </c>
      <c r="P250" s="17" t="str">
        <f>IF($A250="","",IFERROR(_xludf.AGGREGATE(14,6,Betalingen!$C$3:$C$802/(Betalingen!$B$3:$B$802=$A250),1),""))</f>
        <v/>
      </c>
      <c r="Q250" s="18" t="str">
        <f>IF($E250="","",IF($E250="SRD",1,IF($E250="USD",IFERROR(INDEX(Instellingen!$B$22:$B$221,MATCH($D250,Instellingen!$A$22:$A$221,1)),""),IF($E250="EUR",IFERROR(INDEX(Instellingen!$C$22:$C$221,MATCH($D250,Instellingen!$A$22:$A$221,1)),""),""))))</f>
        <v/>
      </c>
      <c r="R250" s="14" t="str">
        <f t="shared" si="28"/>
        <v/>
      </c>
      <c r="S250" s="14" t="str">
        <f>IF($K250="","",($H250+IF($A250="","",SUMIFS(Extra_kosten!$N$3:$N$402,Extra_kosten!$B$3:$B$402,$A250)))*$Q250)</f>
        <v/>
      </c>
      <c r="T250" s="14" t="str">
        <f>IF($A250="","",SUMIFS(Betalingen!$L$3:$L$802,Betalingen!$B$3:$B$802,$A250))</f>
        <v/>
      </c>
      <c r="U250" s="14" t="str">
        <f>IF($A250="","",SUMIFS(Betalingen!$P$3:$P$802,Betalingen!$B$3:$B$802,$A250))</f>
        <v/>
      </c>
      <c r="V250" s="18" t="str">
        <f>IF($E250="","",IF($E250="SRD",1,IF($E250="USD",IFERROR(INDEX(Instellingen!$B$22:$B$221,MATCH(Instellingen!$B$3,Instellingen!$A$22:$A$221,1)),""),IF($E250="EUR",IFERROR(INDEX(Instellingen!$C$22:$C$221,MATCH(Instellingen!$B$3,Instellingen!$A$22:$A$221,1)),""),""))))</f>
        <v/>
      </c>
      <c r="W250" s="14" t="str">
        <f t="shared" si="27"/>
        <v/>
      </c>
    </row>
    <row r="251" spans="1:23" x14ac:dyDescent="0.3">
      <c r="A251" s="6"/>
      <c r="B251" s="6"/>
      <c r="C251" s="6"/>
      <c r="D251" s="8"/>
      <c r="E251" s="6"/>
      <c r="F251" s="12"/>
      <c r="G251" s="13"/>
      <c r="H251" s="14" t="str">
        <f>IF($F251="","",$F251*IF($G251="",Instellingen!$B$4,$G251))</f>
        <v/>
      </c>
      <c r="I251" s="14" t="str">
        <f t="shared" si="25"/>
        <v/>
      </c>
      <c r="J251" s="14" t="str">
        <f>IF($A251="","",SUMIFS(Extra_kosten!$O$3:$O$402,Extra_kosten!$B$3:$B$402,$A251))</f>
        <v/>
      </c>
      <c r="K251" s="14" t="str">
        <f t="shared" si="26"/>
        <v/>
      </c>
      <c r="L251" s="14" t="str">
        <f>IF($A251="","",SUMIFS(Betalingen!$K$3:$K$802,Betalingen!$B$3:$B$802,$A251))</f>
        <v/>
      </c>
      <c r="M251" s="15" t="str">
        <f t="shared" si="23"/>
        <v/>
      </c>
      <c r="N251" s="16" t="str">
        <f t="shared" si="29"/>
        <v/>
      </c>
      <c r="O251" s="14" t="str">
        <f t="shared" si="24"/>
        <v/>
      </c>
      <c r="P251" s="17" t="str">
        <f>IF($A251="","",IFERROR(_xludf.AGGREGATE(14,6,Betalingen!$C$3:$C$802/(Betalingen!$B$3:$B$802=$A251),1),""))</f>
        <v/>
      </c>
      <c r="Q251" s="18" t="str">
        <f>IF($E251="","",IF($E251="SRD",1,IF($E251="USD",IFERROR(INDEX(Instellingen!$B$22:$B$221,MATCH($D251,Instellingen!$A$22:$A$221,1)),""),IF($E251="EUR",IFERROR(INDEX(Instellingen!$C$22:$C$221,MATCH($D251,Instellingen!$A$22:$A$221,1)),""),""))))</f>
        <v/>
      </c>
      <c r="R251" s="14" t="str">
        <f t="shared" si="28"/>
        <v/>
      </c>
      <c r="S251" s="14" t="str">
        <f>IF($K251="","",($H251+IF($A251="","",SUMIFS(Extra_kosten!$N$3:$N$402,Extra_kosten!$B$3:$B$402,$A251)))*$Q251)</f>
        <v/>
      </c>
      <c r="T251" s="14" t="str">
        <f>IF($A251="","",SUMIFS(Betalingen!$L$3:$L$802,Betalingen!$B$3:$B$802,$A251))</f>
        <v/>
      </c>
      <c r="U251" s="14" t="str">
        <f>IF($A251="","",SUMIFS(Betalingen!$P$3:$P$802,Betalingen!$B$3:$B$802,$A251))</f>
        <v/>
      </c>
      <c r="V251" s="18" t="str">
        <f>IF($E251="","",IF($E251="SRD",1,IF($E251="USD",IFERROR(INDEX(Instellingen!$B$22:$B$221,MATCH(Instellingen!$B$3,Instellingen!$A$22:$A$221,1)),""),IF($E251="EUR",IFERROR(INDEX(Instellingen!$C$22:$C$221,MATCH(Instellingen!$B$3,Instellingen!$A$22:$A$221,1)),""),""))))</f>
        <v/>
      </c>
      <c r="W251" s="14" t="str">
        <f t="shared" si="27"/>
        <v/>
      </c>
    </row>
    <row r="252" spans="1:23" x14ac:dyDescent="0.3">
      <c r="A252" s="6"/>
      <c r="B252" s="6"/>
      <c r="C252" s="6"/>
      <c r="D252" s="8"/>
      <c r="E252" s="6"/>
      <c r="F252" s="12"/>
      <c r="G252" s="13"/>
      <c r="H252" s="14" t="str">
        <f>IF($F252="","",$F252*IF($G252="",Instellingen!$B$4,$G252))</f>
        <v/>
      </c>
      <c r="I252" s="14" t="str">
        <f t="shared" si="25"/>
        <v/>
      </c>
      <c r="J252" s="14" t="str">
        <f>IF($A252="","",SUMIFS(Extra_kosten!$O$3:$O$402,Extra_kosten!$B$3:$B$402,$A252))</f>
        <v/>
      </c>
      <c r="K252" s="14" t="str">
        <f t="shared" si="26"/>
        <v/>
      </c>
      <c r="L252" s="14" t="str">
        <f>IF($A252="","",SUMIFS(Betalingen!$K$3:$K$802,Betalingen!$B$3:$B$802,$A252))</f>
        <v/>
      </c>
      <c r="M252" s="15" t="str">
        <f t="shared" si="23"/>
        <v/>
      </c>
      <c r="N252" s="16" t="str">
        <f t="shared" si="29"/>
        <v/>
      </c>
      <c r="O252" s="14" t="str">
        <f t="shared" si="24"/>
        <v/>
      </c>
      <c r="P252" s="17" t="str">
        <f>IF($A252="","",IFERROR(_xludf.AGGREGATE(14,6,Betalingen!$C$3:$C$802/(Betalingen!$B$3:$B$802=$A252),1),""))</f>
        <v/>
      </c>
      <c r="Q252" s="18" t="str">
        <f>IF($E252="","",IF($E252="SRD",1,IF($E252="USD",IFERROR(INDEX(Instellingen!$B$22:$B$221,MATCH($D252,Instellingen!$A$22:$A$221,1)),""),IF($E252="EUR",IFERROR(INDEX(Instellingen!$C$22:$C$221,MATCH($D252,Instellingen!$A$22:$A$221,1)),""),""))))</f>
        <v/>
      </c>
      <c r="R252" s="14" t="str">
        <f t="shared" si="28"/>
        <v/>
      </c>
      <c r="S252" s="14" t="str">
        <f>IF($K252="","",($H252+IF($A252="","",SUMIFS(Extra_kosten!$N$3:$N$402,Extra_kosten!$B$3:$B$402,$A252)))*$Q252)</f>
        <v/>
      </c>
      <c r="T252" s="14" t="str">
        <f>IF($A252="","",SUMIFS(Betalingen!$L$3:$L$802,Betalingen!$B$3:$B$802,$A252))</f>
        <v/>
      </c>
      <c r="U252" s="14" t="str">
        <f>IF($A252="","",SUMIFS(Betalingen!$P$3:$P$802,Betalingen!$B$3:$B$802,$A252))</f>
        <v/>
      </c>
      <c r="V252" s="18" t="str">
        <f>IF($E252="","",IF($E252="SRD",1,IF($E252="USD",IFERROR(INDEX(Instellingen!$B$22:$B$221,MATCH(Instellingen!$B$3,Instellingen!$A$22:$A$221,1)),""),IF($E252="EUR",IFERROR(INDEX(Instellingen!$C$22:$C$221,MATCH(Instellingen!$B$3,Instellingen!$A$22:$A$221,1)),""),""))))</f>
        <v/>
      </c>
      <c r="W252" s="14" t="str">
        <f t="shared" si="27"/>
        <v/>
      </c>
    </row>
    <row r="253" spans="1:23" x14ac:dyDescent="0.3">
      <c r="A253" s="6"/>
      <c r="B253" s="6"/>
      <c r="C253" s="6"/>
      <c r="D253" s="8"/>
      <c r="E253" s="6"/>
      <c r="F253" s="12"/>
      <c r="G253" s="13"/>
      <c r="H253" s="14" t="str">
        <f>IF($F253="","",$F253*IF($G253="",Instellingen!$B$4,$G253))</f>
        <v/>
      </c>
      <c r="I253" s="14" t="str">
        <f t="shared" si="25"/>
        <v/>
      </c>
      <c r="J253" s="14" t="str">
        <f>IF($A253="","",SUMIFS(Extra_kosten!$O$3:$O$402,Extra_kosten!$B$3:$B$402,$A253))</f>
        <v/>
      </c>
      <c r="K253" s="14" t="str">
        <f t="shared" si="26"/>
        <v/>
      </c>
      <c r="L253" s="14" t="str">
        <f>IF($A253="","",SUMIFS(Betalingen!$K$3:$K$802,Betalingen!$B$3:$B$802,$A253))</f>
        <v/>
      </c>
      <c r="M253" s="15" t="str">
        <f t="shared" si="23"/>
        <v/>
      </c>
      <c r="N253" s="16" t="str">
        <f t="shared" si="29"/>
        <v/>
      </c>
      <c r="O253" s="14" t="str">
        <f t="shared" si="24"/>
        <v/>
      </c>
      <c r="P253" s="17" t="str">
        <f>IF($A253="","",IFERROR(_xludf.AGGREGATE(14,6,Betalingen!$C$3:$C$802/(Betalingen!$B$3:$B$802=$A253),1),""))</f>
        <v/>
      </c>
      <c r="Q253" s="18" t="str">
        <f>IF($E253="","",IF($E253="SRD",1,IF($E253="USD",IFERROR(INDEX(Instellingen!$B$22:$B$221,MATCH($D253,Instellingen!$A$22:$A$221,1)),""),IF($E253="EUR",IFERROR(INDEX(Instellingen!$C$22:$C$221,MATCH($D253,Instellingen!$A$22:$A$221,1)),""),""))))</f>
        <v/>
      </c>
      <c r="R253" s="14" t="str">
        <f t="shared" si="28"/>
        <v/>
      </c>
      <c r="S253" s="14" t="str">
        <f>IF($K253="","",($H253+IF($A253="","",SUMIFS(Extra_kosten!$N$3:$N$402,Extra_kosten!$B$3:$B$402,$A253)))*$Q253)</f>
        <v/>
      </c>
      <c r="T253" s="14" t="str">
        <f>IF($A253="","",SUMIFS(Betalingen!$L$3:$L$802,Betalingen!$B$3:$B$802,$A253))</f>
        <v/>
      </c>
      <c r="U253" s="14" t="str">
        <f>IF($A253="","",SUMIFS(Betalingen!$P$3:$P$802,Betalingen!$B$3:$B$802,$A253))</f>
        <v/>
      </c>
      <c r="V253" s="18" t="str">
        <f>IF($E253="","",IF($E253="SRD",1,IF($E253="USD",IFERROR(INDEX(Instellingen!$B$22:$B$221,MATCH(Instellingen!$B$3,Instellingen!$A$22:$A$221,1)),""),IF($E253="EUR",IFERROR(INDEX(Instellingen!$C$22:$C$221,MATCH(Instellingen!$B$3,Instellingen!$A$22:$A$221,1)),""),""))))</f>
        <v/>
      </c>
      <c r="W253" s="14" t="str">
        <f t="shared" si="27"/>
        <v/>
      </c>
    </row>
    <row r="254" spans="1:23" x14ac:dyDescent="0.3">
      <c r="A254" s="6"/>
      <c r="B254" s="6"/>
      <c r="C254" s="6"/>
      <c r="D254" s="8"/>
      <c r="E254" s="6"/>
      <c r="F254" s="12"/>
      <c r="G254" s="13"/>
      <c r="H254" s="14" t="str">
        <f>IF($F254="","",$F254*IF($G254="",Instellingen!$B$4,$G254))</f>
        <v/>
      </c>
      <c r="I254" s="14" t="str">
        <f t="shared" si="25"/>
        <v/>
      </c>
      <c r="J254" s="14" t="str">
        <f>IF($A254="","",SUMIFS(Extra_kosten!$O$3:$O$402,Extra_kosten!$B$3:$B$402,$A254))</f>
        <v/>
      </c>
      <c r="K254" s="14" t="str">
        <f t="shared" si="26"/>
        <v/>
      </c>
      <c r="L254" s="14" t="str">
        <f>IF($A254="","",SUMIFS(Betalingen!$K$3:$K$802,Betalingen!$B$3:$B$802,$A254))</f>
        <v/>
      </c>
      <c r="M254" s="15" t="str">
        <f t="shared" si="23"/>
        <v/>
      </c>
      <c r="N254" s="16" t="str">
        <f t="shared" si="29"/>
        <v/>
      </c>
      <c r="O254" s="14" t="str">
        <f t="shared" si="24"/>
        <v/>
      </c>
      <c r="P254" s="17" t="str">
        <f>IF($A254="","",IFERROR(_xludf.AGGREGATE(14,6,Betalingen!$C$3:$C$802/(Betalingen!$B$3:$B$802=$A254),1),""))</f>
        <v/>
      </c>
      <c r="Q254" s="18" t="str">
        <f>IF($E254="","",IF($E254="SRD",1,IF($E254="USD",IFERROR(INDEX(Instellingen!$B$22:$B$221,MATCH($D254,Instellingen!$A$22:$A$221,1)),""),IF($E254="EUR",IFERROR(INDEX(Instellingen!$C$22:$C$221,MATCH($D254,Instellingen!$A$22:$A$221,1)),""),""))))</f>
        <v/>
      </c>
      <c r="R254" s="14" t="str">
        <f t="shared" si="28"/>
        <v/>
      </c>
      <c r="S254" s="14" t="str">
        <f>IF($K254="","",($H254+IF($A254="","",SUMIFS(Extra_kosten!$N$3:$N$402,Extra_kosten!$B$3:$B$402,$A254)))*$Q254)</f>
        <v/>
      </c>
      <c r="T254" s="14" t="str">
        <f>IF($A254="","",SUMIFS(Betalingen!$L$3:$L$802,Betalingen!$B$3:$B$802,$A254))</f>
        <v/>
      </c>
      <c r="U254" s="14" t="str">
        <f>IF($A254="","",SUMIFS(Betalingen!$P$3:$P$802,Betalingen!$B$3:$B$802,$A254))</f>
        <v/>
      </c>
      <c r="V254" s="18" t="str">
        <f>IF($E254="","",IF($E254="SRD",1,IF($E254="USD",IFERROR(INDEX(Instellingen!$B$22:$B$221,MATCH(Instellingen!$B$3,Instellingen!$A$22:$A$221,1)),""),IF($E254="EUR",IFERROR(INDEX(Instellingen!$C$22:$C$221,MATCH(Instellingen!$B$3,Instellingen!$A$22:$A$221,1)),""),""))))</f>
        <v/>
      </c>
      <c r="W254" s="14" t="str">
        <f t="shared" si="27"/>
        <v/>
      </c>
    </row>
    <row r="255" spans="1:23" x14ac:dyDescent="0.3">
      <c r="A255" s="6"/>
      <c r="B255" s="6"/>
      <c r="C255" s="6"/>
      <c r="D255" s="8"/>
      <c r="E255" s="6"/>
      <c r="F255" s="12"/>
      <c r="G255" s="13"/>
      <c r="H255" s="14" t="str">
        <f>IF($F255="","",$F255*IF($G255="",Instellingen!$B$4,$G255))</f>
        <v/>
      </c>
      <c r="I255" s="14" t="str">
        <f t="shared" si="25"/>
        <v/>
      </c>
      <c r="J255" s="14" t="str">
        <f>IF($A255="","",SUMIFS(Extra_kosten!$O$3:$O$402,Extra_kosten!$B$3:$B$402,$A255))</f>
        <v/>
      </c>
      <c r="K255" s="14" t="str">
        <f t="shared" si="26"/>
        <v/>
      </c>
      <c r="L255" s="14" t="str">
        <f>IF($A255="","",SUMIFS(Betalingen!$K$3:$K$802,Betalingen!$B$3:$B$802,$A255))</f>
        <v/>
      </c>
      <c r="M255" s="15" t="str">
        <f t="shared" si="23"/>
        <v/>
      </c>
      <c r="N255" s="16" t="str">
        <f t="shared" si="29"/>
        <v/>
      </c>
      <c r="O255" s="14" t="str">
        <f t="shared" si="24"/>
        <v/>
      </c>
      <c r="P255" s="17" t="str">
        <f>IF($A255="","",IFERROR(_xludf.AGGREGATE(14,6,Betalingen!$C$3:$C$802/(Betalingen!$B$3:$B$802=$A255),1),""))</f>
        <v/>
      </c>
      <c r="Q255" s="18" t="str">
        <f>IF($E255="","",IF($E255="SRD",1,IF($E255="USD",IFERROR(INDEX(Instellingen!$B$22:$B$221,MATCH($D255,Instellingen!$A$22:$A$221,1)),""),IF($E255="EUR",IFERROR(INDEX(Instellingen!$C$22:$C$221,MATCH($D255,Instellingen!$A$22:$A$221,1)),""),""))))</f>
        <v/>
      </c>
      <c r="R255" s="14" t="str">
        <f t="shared" si="28"/>
        <v/>
      </c>
      <c r="S255" s="14" t="str">
        <f>IF($K255="","",($H255+IF($A255="","",SUMIFS(Extra_kosten!$N$3:$N$402,Extra_kosten!$B$3:$B$402,$A255)))*$Q255)</f>
        <v/>
      </c>
      <c r="T255" s="14" t="str">
        <f>IF($A255="","",SUMIFS(Betalingen!$L$3:$L$802,Betalingen!$B$3:$B$802,$A255))</f>
        <v/>
      </c>
      <c r="U255" s="14" t="str">
        <f>IF($A255="","",SUMIFS(Betalingen!$P$3:$P$802,Betalingen!$B$3:$B$802,$A255))</f>
        <v/>
      </c>
      <c r="V255" s="18" t="str">
        <f>IF($E255="","",IF($E255="SRD",1,IF($E255="USD",IFERROR(INDEX(Instellingen!$B$22:$B$221,MATCH(Instellingen!$B$3,Instellingen!$A$22:$A$221,1)),""),IF($E255="EUR",IFERROR(INDEX(Instellingen!$C$22:$C$221,MATCH(Instellingen!$B$3,Instellingen!$A$22:$A$221,1)),""),""))))</f>
        <v/>
      </c>
      <c r="W255" s="14" t="str">
        <f t="shared" si="27"/>
        <v/>
      </c>
    </row>
    <row r="256" spans="1:23" x14ac:dyDescent="0.3">
      <c r="A256" s="6"/>
      <c r="B256" s="6"/>
      <c r="C256" s="6"/>
      <c r="D256" s="8"/>
      <c r="E256" s="6"/>
      <c r="F256" s="12"/>
      <c r="G256" s="13"/>
      <c r="H256" s="14" t="str">
        <f>IF($F256="","",$F256*IF($G256="",Instellingen!$B$4,$G256))</f>
        <v/>
      </c>
      <c r="I256" s="14" t="str">
        <f t="shared" si="25"/>
        <v/>
      </c>
      <c r="J256" s="14" t="str">
        <f>IF($A256="","",SUMIFS(Extra_kosten!$O$3:$O$402,Extra_kosten!$B$3:$B$402,$A256))</f>
        <v/>
      </c>
      <c r="K256" s="14" t="str">
        <f t="shared" si="26"/>
        <v/>
      </c>
      <c r="L256" s="14" t="str">
        <f>IF($A256="","",SUMIFS(Betalingen!$K$3:$K$802,Betalingen!$B$3:$B$802,$A256))</f>
        <v/>
      </c>
      <c r="M256" s="15" t="str">
        <f t="shared" si="23"/>
        <v/>
      </c>
      <c r="N256" s="16" t="str">
        <f t="shared" si="29"/>
        <v/>
      </c>
      <c r="O256" s="14" t="str">
        <f t="shared" si="24"/>
        <v/>
      </c>
      <c r="P256" s="17" t="str">
        <f>IF($A256="","",IFERROR(_xludf.AGGREGATE(14,6,Betalingen!$C$3:$C$802/(Betalingen!$B$3:$B$802=$A256),1),""))</f>
        <v/>
      </c>
      <c r="Q256" s="18" t="str">
        <f>IF($E256="","",IF($E256="SRD",1,IF($E256="USD",IFERROR(INDEX(Instellingen!$B$22:$B$221,MATCH($D256,Instellingen!$A$22:$A$221,1)),""),IF($E256="EUR",IFERROR(INDEX(Instellingen!$C$22:$C$221,MATCH($D256,Instellingen!$A$22:$A$221,1)),""),""))))</f>
        <v/>
      </c>
      <c r="R256" s="14" t="str">
        <f t="shared" si="28"/>
        <v/>
      </c>
      <c r="S256" s="14" t="str">
        <f>IF($K256="","",($H256+IF($A256="","",SUMIFS(Extra_kosten!$N$3:$N$402,Extra_kosten!$B$3:$B$402,$A256)))*$Q256)</f>
        <v/>
      </c>
      <c r="T256" s="14" t="str">
        <f>IF($A256="","",SUMIFS(Betalingen!$L$3:$L$802,Betalingen!$B$3:$B$802,$A256))</f>
        <v/>
      </c>
      <c r="U256" s="14" t="str">
        <f>IF($A256="","",SUMIFS(Betalingen!$P$3:$P$802,Betalingen!$B$3:$B$802,$A256))</f>
        <v/>
      </c>
      <c r="V256" s="18" t="str">
        <f>IF($E256="","",IF($E256="SRD",1,IF($E256="USD",IFERROR(INDEX(Instellingen!$B$22:$B$221,MATCH(Instellingen!$B$3,Instellingen!$A$22:$A$221,1)),""),IF($E256="EUR",IFERROR(INDEX(Instellingen!$C$22:$C$221,MATCH(Instellingen!$B$3,Instellingen!$A$22:$A$221,1)),""),""))))</f>
        <v/>
      </c>
      <c r="W256" s="14" t="str">
        <f t="shared" si="27"/>
        <v/>
      </c>
    </row>
    <row r="257" spans="1:23" x14ac:dyDescent="0.3">
      <c r="A257" s="6"/>
      <c r="B257" s="6"/>
      <c r="C257" s="6"/>
      <c r="D257" s="8"/>
      <c r="E257" s="6"/>
      <c r="F257" s="12"/>
      <c r="G257" s="13"/>
      <c r="H257" s="14" t="str">
        <f>IF($F257="","",$F257*IF($G257="",Instellingen!$B$4,$G257))</f>
        <v/>
      </c>
      <c r="I257" s="14" t="str">
        <f t="shared" si="25"/>
        <v/>
      </c>
      <c r="J257" s="14" t="str">
        <f>IF($A257="","",SUMIFS(Extra_kosten!$O$3:$O$402,Extra_kosten!$B$3:$B$402,$A257))</f>
        <v/>
      </c>
      <c r="K257" s="14" t="str">
        <f t="shared" si="26"/>
        <v/>
      </c>
      <c r="L257" s="14" t="str">
        <f>IF($A257="","",SUMIFS(Betalingen!$K$3:$K$802,Betalingen!$B$3:$B$802,$A257))</f>
        <v/>
      </c>
      <c r="M257" s="15" t="str">
        <f t="shared" si="23"/>
        <v/>
      </c>
      <c r="N257" s="16" t="str">
        <f t="shared" si="29"/>
        <v/>
      </c>
      <c r="O257" s="14" t="str">
        <f t="shared" si="24"/>
        <v/>
      </c>
      <c r="P257" s="17" t="str">
        <f>IF($A257="","",IFERROR(_xludf.AGGREGATE(14,6,Betalingen!$C$3:$C$802/(Betalingen!$B$3:$B$802=$A257),1),""))</f>
        <v/>
      </c>
      <c r="Q257" s="18" t="str">
        <f>IF($E257="","",IF($E257="SRD",1,IF($E257="USD",IFERROR(INDEX(Instellingen!$B$22:$B$221,MATCH($D257,Instellingen!$A$22:$A$221,1)),""),IF($E257="EUR",IFERROR(INDEX(Instellingen!$C$22:$C$221,MATCH($D257,Instellingen!$A$22:$A$221,1)),""),""))))</f>
        <v/>
      </c>
      <c r="R257" s="14" t="str">
        <f t="shared" si="28"/>
        <v/>
      </c>
      <c r="S257" s="14" t="str">
        <f>IF($K257="","",($H257+IF($A257="","",SUMIFS(Extra_kosten!$N$3:$N$402,Extra_kosten!$B$3:$B$402,$A257)))*$Q257)</f>
        <v/>
      </c>
      <c r="T257" s="14" t="str">
        <f>IF($A257="","",SUMIFS(Betalingen!$L$3:$L$802,Betalingen!$B$3:$B$802,$A257))</f>
        <v/>
      </c>
      <c r="U257" s="14" t="str">
        <f>IF($A257="","",SUMIFS(Betalingen!$P$3:$P$802,Betalingen!$B$3:$B$802,$A257))</f>
        <v/>
      </c>
      <c r="V257" s="18" t="str">
        <f>IF($E257="","",IF($E257="SRD",1,IF($E257="USD",IFERROR(INDEX(Instellingen!$B$22:$B$221,MATCH(Instellingen!$B$3,Instellingen!$A$22:$A$221,1)),""),IF($E257="EUR",IFERROR(INDEX(Instellingen!$C$22:$C$221,MATCH(Instellingen!$B$3,Instellingen!$A$22:$A$221,1)),""),""))))</f>
        <v/>
      </c>
      <c r="W257" s="14" t="str">
        <f t="shared" si="27"/>
        <v/>
      </c>
    </row>
    <row r="258" spans="1:23" x14ac:dyDescent="0.3">
      <c r="A258" s="6"/>
      <c r="B258" s="6"/>
      <c r="C258" s="6"/>
      <c r="D258" s="8"/>
      <c r="E258" s="6"/>
      <c r="F258" s="12"/>
      <c r="G258" s="13"/>
      <c r="H258" s="14" t="str">
        <f>IF($F258="","",$F258*IF($G258="",Instellingen!$B$4,$G258))</f>
        <v/>
      </c>
      <c r="I258" s="14" t="str">
        <f t="shared" si="25"/>
        <v/>
      </c>
      <c r="J258" s="14" t="str">
        <f>IF($A258="","",SUMIFS(Extra_kosten!$O$3:$O$402,Extra_kosten!$B$3:$B$402,$A258))</f>
        <v/>
      </c>
      <c r="K258" s="14" t="str">
        <f t="shared" si="26"/>
        <v/>
      </c>
      <c r="L258" s="14" t="str">
        <f>IF($A258="","",SUMIFS(Betalingen!$K$3:$K$802,Betalingen!$B$3:$B$802,$A258))</f>
        <v/>
      </c>
      <c r="M258" s="15" t="str">
        <f t="shared" si="23"/>
        <v/>
      </c>
      <c r="N258" s="16" t="str">
        <f t="shared" si="29"/>
        <v/>
      </c>
      <c r="O258" s="14" t="str">
        <f t="shared" si="24"/>
        <v/>
      </c>
      <c r="P258" s="17" t="str">
        <f>IF($A258="","",IFERROR(_xludf.AGGREGATE(14,6,Betalingen!$C$3:$C$802/(Betalingen!$B$3:$B$802=$A258),1),""))</f>
        <v/>
      </c>
      <c r="Q258" s="18" t="str">
        <f>IF($E258="","",IF($E258="SRD",1,IF($E258="USD",IFERROR(INDEX(Instellingen!$B$22:$B$221,MATCH($D258,Instellingen!$A$22:$A$221,1)),""),IF($E258="EUR",IFERROR(INDEX(Instellingen!$C$22:$C$221,MATCH($D258,Instellingen!$A$22:$A$221,1)),""),""))))</f>
        <v/>
      </c>
      <c r="R258" s="14" t="str">
        <f t="shared" si="28"/>
        <v/>
      </c>
      <c r="S258" s="14" t="str">
        <f>IF($K258="","",($H258+IF($A258="","",SUMIFS(Extra_kosten!$N$3:$N$402,Extra_kosten!$B$3:$B$402,$A258)))*$Q258)</f>
        <v/>
      </c>
      <c r="T258" s="14" t="str">
        <f>IF($A258="","",SUMIFS(Betalingen!$L$3:$L$802,Betalingen!$B$3:$B$802,$A258))</f>
        <v/>
      </c>
      <c r="U258" s="14" t="str">
        <f>IF($A258="","",SUMIFS(Betalingen!$P$3:$P$802,Betalingen!$B$3:$B$802,$A258))</f>
        <v/>
      </c>
      <c r="V258" s="18" t="str">
        <f>IF($E258="","",IF($E258="SRD",1,IF($E258="USD",IFERROR(INDEX(Instellingen!$B$22:$B$221,MATCH(Instellingen!$B$3,Instellingen!$A$22:$A$221,1)),""),IF($E258="EUR",IFERROR(INDEX(Instellingen!$C$22:$C$221,MATCH(Instellingen!$B$3,Instellingen!$A$22:$A$221,1)),""),""))))</f>
        <v/>
      </c>
      <c r="W258" s="14" t="str">
        <f t="shared" si="27"/>
        <v/>
      </c>
    </row>
    <row r="259" spans="1:23" x14ac:dyDescent="0.3">
      <c r="A259" s="6"/>
      <c r="B259" s="6"/>
      <c r="C259" s="6"/>
      <c r="D259" s="8"/>
      <c r="E259" s="6"/>
      <c r="F259" s="12"/>
      <c r="G259" s="13"/>
      <c r="H259" s="14" t="str">
        <f>IF($F259="","",$F259*IF($G259="",Instellingen!$B$4,$G259))</f>
        <v/>
      </c>
      <c r="I259" s="14" t="str">
        <f t="shared" si="25"/>
        <v/>
      </c>
      <c r="J259" s="14" t="str">
        <f>IF($A259="","",SUMIFS(Extra_kosten!$O$3:$O$402,Extra_kosten!$B$3:$B$402,$A259))</f>
        <v/>
      </c>
      <c r="K259" s="14" t="str">
        <f t="shared" si="26"/>
        <v/>
      </c>
      <c r="L259" s="14" t="str">
        <f>IF($A259="","",SUMIFS(Betalingen!$K$3:$K$802,Betalingen!$B$3:$B$802,$A259))</f>
        <v/>
      </c>
      <c r="M259" s="15" t="str">
        <f t="shared" si="23"/>
        <v/>
      </c>
      <c r="N259" s="16" t="str">
        <f t="shared" si="29"/>
        <v/>
      </c>
      <c r="O259" s="14" t="str">
        <f t="shared" si="24"/>
        <v/>
      </c>
      <c r="P259" s="17" t="str">
        <f>IF($A259="","",IFERROR(_xludf.AGGREGATE(14,6,Betalingen!$C$3:$C$802/(Betalingen!$B$3:$B$802=$A259),1),""))</f>
        <v/>
      </c>
      <c r="Q259" s="18" t="str">
        <f>IF($E259="","",IF($E259="SRD",1,IF($E259="USD",IFERROR(INDEX(Instellingen!$B$22:$B$221,MATCH($D259,Instellingen!$A$22:$A$221,1)),""),IF($E259="EUR",IFERROR(INDEX(Instellingen!$C$22:$C$221,MATCH($D259,Instellingen!$A$22:$A$221,1)),""),""))))</f>
        <v/>
      </c>
      <c r="R259" s="14" t="str">
        <f t="shared" si="28"/>
        <v/>
      </c>
      <c r="S259" s="14" t="str">
        <f>IF($K259="","",($H259+IF($A259="","",SUMIFS(Extra_kosten!$N$3:$N$402,Extra_kosten!$B$3:$B$402,$A259)))*$Q259)</f>
        <v/>
      </c>
      <c r="T259" s="14" t="str">
        <f>IF($A259="","",SUMIFS(Betalingen!$L$3:$L$802,Betalingen!$B$3:$B$802,$A259))</f>
        <v/>
      </c>
      <c r="U259" s="14" t="str">
        <f>IF($A259="","",SUMIFS(Betalingen!$P$3:$P$802,Betalingen!$B$3:$B$802,$A259))</f>
        <v/>
      </c>
      <c r="V259" s="18" t="str">
        <f>IF($E259="","",IF($E259="SRD",1,IF($E259="USD",IFERROR(INDEX(Instellingen!$B$22:$B$221,MATCH(Instellingen!$B$3,Instellingen!$A$22:$A$221,1)),""),IF($E259="EUR",IFERROR(INDEX(Instellingen!$C$22:$C$221,MATCH(Instellingen!$B$3,Instellingen!$A$22:$A$221,1)),""),""))))</f>
        <v/>
      </c>
      <c r="W259" s="14" t="str">
        <f t="shared" si="27"/>
        <v/>
      </c>
    </row>
    <row r="260" spans="1:23" x14ac:dyDescent="0.3">
      <c r="A260" s="6"/>
      <c r="B260" s="6"/>
      <c r="C260" s="6"/>
      <c r="D260" s="8"/>
      <c r="E260" s="6"/>
      <c r="F260" s="12"/>
      <c r="G260" s="13"/>
      <c r="H260" s="14" t="str">
        <f>IF($F260="","",$F260*IF($G260="",Instellingen!$B$4,$G260))</f>
        <v/>
      </c>
      <c r="I260" s="14" t="str">
        <f t="shared" si="25"/>
        <v/>
      </c>
      <c r="J260" s="14" t="str">
        <f>IF($A260="","",SUMIFS(Extra_kosten!$O$3:$O$402,Extra_kosten!$B$3:$B$402,$A260))</f>
        <v/>
      </c>
      <c r="K260" s="14" t="str">
        <f t="shared" si="26"/>
        <v/>
      </c>
      <c r="L260" s="14" t="str">
        <f>IF($A260="","",SUMIFS(Betalingen!$K$3:$K$802,Betalingen!$B$3:$B$802,$A260))</f>
        <v/>
      </c>
      <c r="M260" s="15" t="str">
        <f t="shared" ref="M260:M304" si="30">IF($K260="","",IFERROR($L260/$K260,0))</f>
        <v/>
      </c>
      <c r="N260" s="16" t="str">
        <f t="shared" si="29"/>
        <v/>
      </c>
      <c r="O260" s="14" t="str">
        <f t="shared" ref="O260:O304" si="31">IF($A260="","",MAX(0,$K260-$L260))</f>
        <v/>
      </c>
      <c r="P260" s="17" t="str">
        <f>IF($A260="","",IFERROR(_xludf.AGGREGATE(14,6,Betalingen!$C$3:$C$802/(Betalingen!$B$3:$B$802=$A260),1),""))</f>
        <v/>
      </c>
      <c r="Q260" s="18" t="str">
        <f>IF($E260="","",IF($E260="SRD",1,IF($E260="USD",IFERROR(INDEX(Instellingen!$B$22:$B$221,MATCH($D260,Instellingen!$A$22:$A$221,1)),""),IF($E260="EUR",IFERROR(INDEX(Instellingen!$C$22:$C$221,MATCH($D260,Instellingen!$A$22:$A$221,1)),""),""))))</f>
        <v/>
      </c>
      <c r="R260" s="14" t="str">
        <f t="shared" si="28"/>
        <v/>
      </c>
      <c r="S260" s="14" t="str">
        <f>IF($K260="","",($H260+IF($A260="","",SUMIFS(Extra_kosten!$N$3:$N$402,Extra_kosten!$B$3:$B$402,$A260)))*$Q260)</f>
        <v/>
      </c>
      <c r="T260" s="14" t="str">
        <f>IF($A260="","",SUMIFS(Betalingen!$L$3:$L$802,Betalingen!$B$3:$B$802,$A260))</f>
        <v/>
      </c>
      <c r="U260" s="14" t="str">
        <f>IF($A260="","",SUMIFS(Betalingen!$P$3:$P$802,Betalingen!$B$3:$B$802,$A260))</f>
        <v/>
      </c>
      <c r="V260" s="18" t="str">
        <f>IF($E260="","",IF($E260="SRD",1,IF($E260="USD",IFERROR(INDEX(Instellingen!$B$22:$B$221,MATCH(Instellingen!$B$3,Instellingen!$A$22:$A$221,1)),""),IF($E260="EUR",IFERROR(INDEX(Instellingen!$C$22:$C$221,MATCH(Instellingen!$B$3,Instellingen!$A$22:$A$221,1)),""),""))))</f>
        <v/>
      </c>
      <c r="W260" s="14" t="str">
        <f t="shared" si="27"/>
        <v/>
      </c>
    </row>
    <row r="261" spans="1:23" x14ac:dyDescent="0.3">
      <c r="A261" s="6"/>
      <c r="B261" s="6"/>
      <c r="C261" s="6"/>
      <c r="D261" s="8"/>
      <c r="E261" s="6"/>
      <c r="F261" s="12"/>
      <c r="G261" s="13"/>
      <c r="H261" s="14" t="str">
        <f>IF($F261="","",$F261*IF($G261="",Instellingen!$B$4,$G261))</f>
        <v/>
      </c>
      <c r="I261" s="14" t="str">
        <f t="shared" ref="I261:I304" si="32">IF($F261="","",$F261+$H261)</f>
        <v/>
      </c>
      <c r="J261" s="14" t="str">
        <f>IF($A261="","",SUMIFS(Extra_kosten!$O$3:$O$402,Extra_kosten!$B$3:$B$402,$A261))</f>
        <v/>
      </c>
      <c r="K261" s="14" t="str">
        <f t="shared" ref="K261:K304" si="33">IF($A261="","",$I261+$J261)</f>
        <v/>
      </c>
      <c r="L261" s="14" t="str">
        <f>IF($A261="","",SUMIFS(Betalingen!$K$3:$K$802,Betalingen!$B$3:$B$802,$A261))</f>
        <v/>
      </c>
      <c r="M261" s="15" t="str">
        <f t="shared" si="30"/>
        <v/>
      </c>
      <c r="N261" s="16" t="str">
        <f t="shared" si="29"/>
        <v/>
      </c>
      <c r="O261" s="14" t="str">
        <f t="shared" si="31"/>
        <v/>
      </c>
      <c r="P261" s="17" t="str">
        <f>IF($A261="","",IFERROR(_xludf.AGGREGATE(14,6,Betalingen!$C$3:$C$802/(Betalingen!$B$3:$B$802=$A261),1),""))</f>
        <v/>
      </c>
      <c r="Q261" s="18" t="str">
        <f>IF($E261="","",IF($E261="SRD",1,IF($E261="USD",IFERROR(INDEX(Instellingen!$B$22:$B$221,MATCH($D261,Instellingen!$A$22:$A$221,1)),""),IF($E261="EUR",IFERROR(INDEX(Instellingen!$C$22:$C$221,MATCH($D261,Instellingen!$A$22:$A$221,1)),""),""))))</f>
        <v/>
      </c>
      <c r="R261" s="14" t="str">
        <f t="shared" si="28"/>
        <v/>
      </c>
      <c r="S261" s="14" t="str">
        <f>IF($K261="","",($H261+IF($A261="","",SUMIFS(Extra_kosten!$N$3:$N$402,Extra_kosten!$B$3:$B$402,$A261)))*$Q261)</f>
        <v/>
      </c>
      <c r="T261" s="14" t="str">
        <f>IF($A261="","",SUMIFS(Betalingen!$L$3:$L$802,Betalingen!$B$3:$B$802,$A261))</f>
        <v/>
      </c>
      <c r="U261" s="14" t="str">
        <f>IF($A261="","",SUMIFS(Betalingen!$P$3:$P$802,Betalingen!$B$3:$B$802,$A261))</f>
        <v/>
      </c>
      <c r="V261" s="18" t="str">
        <f>IF($E261="","",IF($E261="SRD",1,IF($E261="USD",IFERROR(INDEX(Instellingen!$B$22:$B$221,MATCH(Instellingen!$B$3,Instellingen!$A$22:$A$221,1)),""),IF($E261="EUR",IFERROR(INDEX(Instellingen!$C$22:$C$221,MATCH(Instellingen!$B$3,Instellingen!$A$22:$A$221,1)),""),""))))</f>
        <v/>
      </c>
      <c r="W261" s="14" t="str">
        <f t="shared" ref="W261:W304" si="34">IF($O261="","",$O261*$V261)</f>
        <v/>
      </c>
    </row>
    <row r="262" spans="1:23" x14ac:dyDescent="0.3">
      <c r="A262" s="6"/>
      <c r="B262" s="6"/>
      <c r="C262" s="6"/>
      <c r="D262" s="8"/>
      <c r="E262" s="6"/>
      <c r="F262" s="12"/>
      <c r="G262" s="13"/>
      <c r="H262" s="14" t="str">
        <f>IF($F262="","",$F262*IF($G262="",Instellingen!$B$4,$G262))</f>
        <v/>
      </c>
      <c r="I262" s="14" t="str">
        <f t="shared" si="32"/>
        <v/>
      </c>
      <c r="J262" s="14" t="str">
        <f>IF($A262="","",SUMIFS(Extra_kosten!$O$3:$O$402,Extra_kosten!$B$3:$B$402,$A262))</f>
        <v/>
      </c>
      <c r="K262" s="14" t="str">
        <f t="shared" si="33"/>
        <v/>
      </c>
      <c r="L262" s="14" t="str">
        <f>IF($A262="","",SUMIFS(Betalingen!$K$3:$K$802,Betalingen!$B$3:$B$802,$A262))</f>
        <v/>
      </c>
      <c r="M262" s="15" t="str">
        <f t="shared" si="30"/>
        <v/>
      </c>
      <c r="N262" s="16" t="str">
        <f t="shared" si="29"/>
        <v/>
      </c>
      <c r="O262" s="14" t="str">
        <f t="shared" si="31"/>
        <v/>
      </c>
      <c r="P262" s="17" t="str">
        <f>IF($A262="","",IFERROR(_xludf.AGGREGATE(14,6,Betalingen!$C$3:$C$802/(Betalingen!$B$3:$B$802=$A262),1),""))</f>
        <v/>
      </c>
      <c r="Q262" s="18" t="str">
        <f>IF($E262="","",IF($E262="SRD",1,IF($E262="USD",IFERROR(INDEX(Instellingen!$B$22:$B$221,MATCH($D262,Instellingen!$A$22:$A$221,1)),""),IF($E262="EUR",IFERROR(INDEX(Instellingen!$C$22:$C$221,MATCH($D262,Instellingen!$A$22:$A$221,1)),""),""))))</f>
        <v/>
      </c>
      <c r="R262" s="14" t="str">
        <f t="shared" si="28"/>
        <v/>
      </c>
      <c r="S262" s="14" t="str">
        <f>IF($K262="","",($H262+IF($A262="","",SUMIFS(Extra_kosten!$N$3:$N$402,Extra_kosten!$B$3:$B$402,$A262)))*$Q262)</f>
        <v/>
      </c>
      <c r="T262" s="14" t="str">
        <f>IF($A262="","",SUMIFS(Betalingen!$L$3:$L$802,Betalingen!$B$3:$B$802,$A262))</f>
        <v/>
      </c>
      <c r="U262" s="14" t="str">
        <f>IF($A262="","",SUMIFS(Betalingen!$P$3:$P$802,Betalingen!$B$3:$B$802,$A262))</f>
        <v/>
      </c>
      <c r="V262" s="18" t="str">
        <f>IF($E262="","",IF($E262="SRD",1,IF($E262="USD",IFERROR(INDEX(Instellingen!$B$22:$B$221,MATCH(Instellingen!$B$3,Instellingen!$A$22:$A$221,1)),""),IF($E262="EUR",IFERROR(INDEX(Instellingen!$C$22:$C$221,MATCH(Instellingen!$B$3,Instellingen!$A$22:$A$221,1)),""),""))))</f>
        <v/>
      </c>
      <c r="W262" s="14" t="str">
        <f t="shared" si="34"/>
        <v/>
      </c>
    </row>
    <row r="263" spans="1:23" x14ac:dyDescent="0.3">
      <c r="A263" s="6"/>
      <c r="B263" s="6"/>
      <c r="C263" s="6"/>
      <c r="D263" s="8"/>
      <c r="E263" s="6"/>
      <c r="F263" s="12"/>
      <c r="G263" s="13"/>
      <c r="H263" s="14" t="str">
        <f>IF($F263="","",$F263*IF($G263="",Instellingen!$B$4,$G263))</f>
        <v/>
      </c>
      <c r="I263" s="14" t="str">
        <f t="shared" si="32"/>
        <v/>
      </c>
      <c r="J263" s="14" t="str">
        <f>IF($A263="","",SUMIFS(Extra_kosten!$O$3:$O$402,Extra_kosten!$B$3:$B$402,$A263))</f>
        <v/>
      </c>
      <c r="K263" s="14" t="str">
        <f t="shared" si="33"/>
        <v/>
      </c>
      <c r="L263" s="14" t="str">
        <f>IF($A263="","",SUMIFS(Betalingen!$K$3:$K$802,Betalingen!$B$3:$B$802,$A263))</f>
        <v/>
      </c>
      <c r="M263" s="15" t="str">
        <f t="shared" si="30"/>
        <v/>
      </c>
      <c r="N263" s="16" t="str">
        <f t="shared" si="29"/>
        <v/>
      </c>
      <c r="O263" s="14" t="str">
        <f t="shared" si="31"/>
        <v/>
      </c>
      <c r="P263" s="17" t="str">
        <f>IF($A263="","",IFERROR(_xludf.AGGREGATE(14,6,Betalingen!$C$3:$C$802/(Betalingen!$B$3:$B$802=$A263),1),""))</f>
        <v/>
      </c>
      <c r="Q263" s="18" t="str">
        <f>IF($E263="","",IF($E263="SRD",1,IF($E263="USD",IFERROR(INDEX(Instellingen!$B$22:$B$221,MATCH($D263,Instellingen!$A$22:$A$221,1)),""),IF($E263="EUR",IFERROR(INDEX(Instellingen!$C$22:$C$221,MATCH($D263,Instellingen!$A$22:$A$221,1)),""),""))))</f>
        <v/>
      </c>
      <c r="R263" s="14" t="str">
        <f t="shared" si="28"/>
        <v/>
      </c>
      <c r="S263" s="14" t="str">
        <f>IF($K263="","",($H263+IF($A263="","",SUMIFS(Extra_kosten!$N$3:$N$402,Extra_kosten!$B$3:$B$402,$A263)))*$Q263)</f>
        <v/>
      </c>
      <c r="T263" s="14" t="str">
        <f>IF($A263="","",SUMIFS(Betalingen!$L$3:$L$802,Betalingen!$B$3:$B$802,$A263))</f>
        <v/>
      </c>
      <c r="U263" s="14" t="str">
        <f>IF($A263="","",SUMIFS(Betalingen!$P$3:$P$802,Betalingen!$B$3:$B$802,$A263))</f>
        <v/>
      </c>
      <c r="V263" s="18" t="str">
        <f>IF($E263="","",IF($E263="SRD",1,IF($E263="USD",IFERROR(INDEX(Instellingen!$B$22:$B$221,MATCH(Instellingen!$B$3,Instellingen!$A$22:$A$221,1)),""),IF($E263="EUR",IFERROR(INDEX(Instellingen!$C$22:$C$221,MATCH(Instellingen!$B$3,Instellingen!$A$22:$A$221,1)),""),""))))</f>
        <v/>
      </c>
      <c r="W263" s="14" t="str">
        <f t="shared" si="34"/>
        <v/>
      </c>
    </row>
    <row r="264" spans="1:23" x14ac:dyDescent="0.3">
      <c r="A264" s="6"/>
      <c r="B264" s="6"/>
      <c r="C264" s="6"/>
      <c r="D264" s="8"/>
      <c r="E264" s="6"/>
      <c r="F264" s="12"/>
      <c r="G264" s="13"/>
      <c r="H264" s="14" t="str">
        <f>IF($F264="","",$F264*IF($G264="",Instellingen!$B$4,$G264))</f>
        <v/>
      </c>
      <c r="I264" s="14" t="str">
        <f t="shared" si="32"/>
        <v/>
      </c>
      <c r="J264" s="14" t="str">
        <f>IF($A264="","",SUMIFS(Extra_kosten!$O$3:$O$402,Extra_kosten!$B$3:$B$402,$A264))</f>
        <v/>
      </c>
      <c r="K264" s="14" t="str">
        <f t="shared" si="33"/>
        <v/>
      </c>
      <c r="L264" s="14" t="str">
        <f>IF($A264="","",SUMIFS(Betalingen!$K$3:$K$802,Betalingen!$B$3:$B$802,$A264))</f>
        <v/>
      </c>
      <c r="M264" s="15" t="str">
        <f t="shared" si="30"/>
        <v/>
      </c>
      <c r="N264" s="16" t="str">
        <f t="shared" si="29"/>
        <v/>
      </c>
      <c r="O264" s="14" t="str">
        <f t="shared" si="31"/>
        <v/>
      </c>
      <c r="P264" s="17" t="str">
        <f>IF($A264="","",IFERROR(_xludf.AGGREGATE(14,6,Betalingen!$C$3:$C$802/(Betalingen!$B$3:$B$802=$A264),1),""))</f>
        <v/>
      </c>
      <c r="Q264" s="18" t="str">
        <f>IF($E264="","",IF($E264="SRD",1,IF($E264="USD",IFERROR(INDEX(Instellingen!$B$22:$B$221,MATCH($D264,Instellingen!$A$22:$A$221,1)),""),IF($E264="EUR",IFERROR(INDEX(Instellingen!$C$22:$C$221,MATCH($D264,Instellingen!$A$22:$A$221,1)),""),""))))</f>
        <v/>
      </c>
      <c r="R264" s="14" t="str">
        <f t="shared" si="28"/>
        <v/>
      </c>
      <c r="S264" s="14" t="str">
        <f>IF($K264="","",($H264+IF($A264="","",SUMIFS(Extra_kosten!$N$3:$N$402,Extra_kosten!$B$3:$B$402,$A264)))*$Q264)</f>
        <v/>
      </c>
      <c r="T264" s="14" t="str">
        <f>IF($A264="","",SUMIFS(Betalingen!$L$3:$L$802,Betalingen!$B$3:$B$802,$A264))</f>
        <v/>
      </c>
      <c r="U264" s="14" t="str">
        <f>IF($A264="","",SUMIFS(Betalingen!$P$3:$P$802,Betalingen!$B$3:$B$802,$A264))</f>
        <v/>
      </c>
      <c r="V264" s="18" t="str">
        <f>IF($E264="","",IF($E264="SRD",1,IF($E264="USD",IFERROR(INDEX(Instellingen!$B$22:$B$221,MATCH(Instellingen!$B$3,Instellingen!$A$22:$A$221,1)),""),IF($E264="EUR",IFERROR(INDEX(Instellingen!$C$22:$C$221,MATCH(Instellingen!$B$3,Instellingen!$A$22:$A$221,1)),""),""))))</f>
        <v/>
      </c>
      <c r="W264" s="14" t="str">
        <f t="shared" si="34"/>
        <v/>
      </c>
    </row>
    <row r="265" spans="1:23" x14ac:dyDescent="0.3">
      <c r="A265" s="6"/>
      <c r="B265" s="6"/>
      <c r="C265" s="6"/>
      <c r="D265" s="8"/>
      <c r="E265" s="6"/>
      <c r="F265" s="12"/>
      <c r="G265" s="13"/>
      <c r="H265" s="14" t="str">
        <f>IF($F265="","",$F265*IF($G265="",Instellingen!$B$4,$G265))</f>
        <v/>
      </c>
      <c r="I265" s="14" t="str">
        <f t="shared" si="32"/>
        <v/>
      </c>
      <c r="J265" s="14" t="str">
        <f>IF($A265="","",SUMIFS(Extra_kosten!$O$3:$O$402,Extra_kosten!$B$3:$B$402,$A265))</f>
        <v/>
      </c>
      <c r="K265" s="14" t="str">
        <f t="shared" si="33"/>
        <v/>
      </c>
      <c r="L265" s="14" t="str">
        <f>IF($A265="","",SUMIFS(Betalingen!$K$3:$K$802,Betalingen!$B$3:$B$802,$A265))</f>
        <v/>
      </c>
      <c r="M265" s="15" t="str">
        <f t="shared" si="30"/>
        <v/>
      </c>
      <c r="N265" s="16" t="str">
        <f t="shared" si="29"/>
        <v/>
      </c>
      <c r="O265" s="14" t="str">
        <f t="shared" si="31"/>
        <v/>
      </c>
      <c r="P265" s="17" t="str">
        <f>IF($A265="","",IFERROR(_xludf.AGGREGATE(14,6,Betalingen!$C$3:$C$802/(Betalingen!$B$3:$B$802=$A265),1),""))</f>
        <v/>
      </c>
      <c r="Q265" s="18" t="str">
        <f>IF($E265="","",IF($E265="SRD",1,IF($E265="USD",IFERROR(INDEX(Instellingen!$B$22:$B$221,MATCH($D265,Instellingen!$A$22:$A$221,1)),""),IF($E265="EUR",IFERROR(INDEX(Instellingen!$C$22:$C$221,MATCH($D265,Instellingen!$A$22:$A$221,1)),""),""))))</f>
        <v/>
      </c>
      <c r="R265" s="14" t="str">
        <f t="shared" si="28"/>
        <v/>
      </c>
      <c r="S265" s="14" t="str">
        <f>IF($K265="","",($H265+IF($A265="","",SUMIFS(Extra_kosten!$N$3:$N$402,Extra_kosten!$B$3:$B$402,$A265)))*$Q265)</f>
        <v/>
      </c>
      <c r="T265" s="14" t="str">
        <f>IF($A265="","",SUMIFS(Betalingen!$L$3:$L$802,Betalingen!$B$3:$B$802,$A265))</f>
        <v/>
      </c>
      <c r="U265" s="14" t="str">
        <f>IF($A265="","",SUMIFS(Betalingen!$P$3:$P$802,Betalingen!$B$3:$B$802,$A265))</f>
        <v/>
      </c>
      <c r="V265" s="18" t="str">
        <f>IF($E265="","",IF($E265="SRD",1,IF($E265="USD",IFERROR(INDEX(Instellingen!$B$22:$B$221,MATCH(Instellingen!$B$3,Instellingen!$A$22:$A$221,1)),""),IF($E265="EUR",IFERROR(INDEX(Instellingen!$C$22:$C$221,MATCH(Instellingen!$B$3,Instellingen!$A$22:$A$221,1)),""),""))))</f>
        <v/>
      </c>
      <c r="W265" s="14" t="str">
        <f t="shared" si="34"/>
        <v/>
      </c>
    </row>
    <row r="266" spans="1:23" x14ac:dyDescent="0.3">
      <c r="A266" s="6"/>
      <c r="B266" s="6"/>
      <c r="C266" s="6"/>
      <c r="D266" s="8"/>
      <c r="E266" s="6"/>
      <c r="F266" s="12"/>
      <c r="G266" s="13"/>
      <c r="H266" s="14" t="str">
        <f>IF($F266="","",$F266*IF($G266="",Instellingen!$B$4,$G266))</f>
        <v/>
      </c>
      <c r="I266" s="14" t="str">
        <f t="shared" si="32"/>
        <v/>
      </c>
      <c r="J266" s="14" t="str">
        <f>IF($A266="","",SUMIFS(Extra_kosten!$O$3:$O$402,Extra_kosten!$B$3:$B$402,$A266))</f>
        <v/>
      </c>
      <c r="K266" s="14" t="str">
        <f t="shared" si="33"/>
        <v/>
      </c>
      <c r="L266" s="14" t="str">
        <f>IF($A266="","",SUMIFS(Betalingen!$K$3:$K$802,Betalingen!$B$3:$B$802,$A266))</f>
        <v/>
      </c>
      <c r="M266" s="15" t="str">
        <f t="shared" si="30"/>
        <v/>
      </c>
      <c r="N266" s="16" t="str">
        <f t="shared" si="29"/>
        <v/>
      </c>
      <c r="O266" s="14" t="str">
        <f t="shared" si="31"/>
        <v/>
      </c>
      <c r="P266" s="17" t="str">
        <f>IF($A266="","",IFERROR(_xludf.AGGREGATE(14,6,Betalingen!$C$3:$C$802/(Betalingen!$B$3:$B$802=$A266),1),""))</f>
        <v/>
      </c>
      <c r="Q266" s="18" t="str">
        <f>IF($E266="","",IF($E266="SRD",1,IF($E266="USD",IFERROR(INDEX(Instellingen!$B$22:$B$221,MATCH($D266,Instellingen!$A$22:$A$221,1)),""),IF($E266="EUR",IFERROR(INDEX(Instellingen!$C$22:$C$221,MATCH($D266,Instellingen!$A$22:$A$221,1)),""),""))))</f>
        <v/>
      </c>
      <c r="R266" s="14" t="str">
        <f t="shared" si="28"/>
        <v/>
      </c>
      <c r="S266" s="14" t="str">
        <f>IF($K266="","",($H266+IF($A266="","",SUMIFS(Extra_kosten!$N$3:$N$402,Extra_kosten!$B$3:$B$402,$A266)))*$Q266)</f>
        <v/>
      </c>
      <c r="T266" s="14" t="str">
        <f>IF($A266="","",SUMIFS(Betalingen!$L$3:$L$802,Betalingen!$B$3:$B$802,$A266))</f>
        <v/>
      </c>
      <c r="U266" s="14" t="str">
        <f>IF($A266="","",SUMIFS(Betalingen!$P$3:$P$802,Betalingen!$B$3:$B$802,$A266))</f>
        <v/>
      </c>
      <c r="V266" s="18" t="str">
        <f>IF($E266="","",IF($E266="SRD",1,IF($E266="USD",IFERROR(INDEX(Instellingen!$B$22:$B$221,MATCH(Instellingen!$B$3,Instellingen!$A$22:$A$221,1)),""),IF($E266="EUR",IFERROR(INDEX(Instellingen!$C$22:$C$221,MATCH(Instellingen!$B$3,Instellingen!$A$22:$A$221,1)),""),""))))</f>
        <v/>
      </c>
      <c r="W266" s="14" t="str">
        <f t="shared" si="34"/>
        <v/>
      </c>
    </row>
    <row r="267" spans="1:23" x14ac:dyDescent="0.3">
      <c r="A267" s="6"/>
      <c r="B267" s="6"/>
      <c r="C267" s="6"/>
      <c r="D267" s="8"/>
      <c r="E267" s="6"/>
      <c r="F267" s="12"/>
      <c r="G267" s="13"/>
      <c r="H267" s="14" t="str">
        <f>IF($F267="","",$F267*IF($G267="",Instellingen!$B$4,$G267))</f>
        <v/>
      </c>
      <c r="I267" s="14" t="str">
        <f t="shared" si="32"/>
        <v/>
      </c>
      <c r="J267" s="14" t="str">
        <f>IF($A267="","",SUMIFS(Extra_kosten!$O$3:$O$402,Extra_kosten!$B$3:$B$402,$A267))</f>
        <v/>
      </c>
      <c r="K267" s="14" t="str">
        <f t="shared" si="33"/>
        <v/>
      </c>
      <c r="L267" s="14" t="str">
        <f>IF($A267="","",SUMIFS(Betalingen!$K$3:$K$802,Betalingen!$B$3:$B$802,$A267))</f>
        <v/>
      </c>
      <c r="M267" s="15" t="str">
        <f t="shared" si="30"/>
        <v/>
      </c>
      <c r="N267" s="16" t="str">
        <f t="shared" si="29"/>
        <v/>
      </c>
      <c r="O267" s="14" t="str">
        <f t="shared" si="31"/>
        <v/>
      </c>
      <c r="P267" s="17" t="str">
        <f>IF($A267="","",IFERROR(_xludf.AGGREGATE(14,6,Betalingen!$C$3:$C$802/(Betalingen!$B$3:$B$802=$A267),1),""))</f>
        <v/>
      </c>
      <c r="Q267" s="18" t="str">
        <f>IF($E267="","",IF($E267="SRD",1,IF($E267="USD",IFERROR(INDEX(Instellingen!$B$22:$B$221,MATCH($D267,Instellingen!$A$22:$A$221,1)),""),IF($E267="EUR",IFERROR(INDEX(Instellingen!$C$22:$C$221,MATCH($D267,Instellingen!$A$22:$A$221,1)),""),""))))</f>
        <v/>
      </c>
      <c r="R267" s="14" t="str">
        <f t="shared" si="28"/>
        <v/>
      </c>
      <c r="S267" s="14" t="str">
        <f>IF($K267="","",($H267+IF($A267="","",SUMIFS(Extra_kosten!$N$3:$N$402,Extra_kosten!$B$3:$B$402,$A267)))*$Q267)</f>
        <v/>
      </c>
      <c r="T267" s="14" t="str">
        <f>IF($A267="","",SUMIFS(Betalingen!$L$3:$L$802,Betalingen!$B$3:$B$802,$A267))</f>
        <v/>
      </c>
      <c r="U267" s="14" t="str">
        <f>IF($A267="","",SUMIFS(Betalingen!$P$3:$P$802,Betalingen!$B$3:$B$802,$A267))</f>
        <v/>
      </c>
      <c r="V267" s="18" t="str">
        <f>IF($E267="","",IF($E267="SRD",1,IF($E267="USD",IFERROR(INDEX(Instellingen!$B$22:$B$221,MATCH(Instellingen!$B$3,Instellingen!$A$22:$A$221,1)),""),IF($E267="EUR",IFERROR(INDEX(Instellingen!$C$22:$C$221,MATCH(Instellingen!$B$3,Instellingen!$A$22:$A$221,1)),""),""))))</f>
        <v/>
      </c>
      <c r="W267" s="14" t="str">
        <f t="shared" si="34"/>
        <v/>
      </c>
    </row>
    <row r="268" spans="1:23" x14ac:dyDescent="0.3">
      <c r="A268" s="6"/>
      <c r="B268" s="6"/>
      <c r="C268" s="6"/>
      <c r="D268" s="8"/>
      <c r="E268" s="6"/>
      <c r="F268" s="12"/>
      <c r="G268" s="13"/>
      <c r="H268" s="14" t="str">
        <f>IF($F268="","",$F268*IF($G268="",Instellingen!$B$4,$G268))</f>
        <v/>
      </c>
      <c r="I268" s="14" t="str">
        <f t="shared" si="32"/>
        <v/>
      </c>
      <c r="J268" s="14" t="str">
        <f>IF($A268="","",SUMIFS(Extra_kosten!$O$3:$O$402,Extra_kosten!$B$3:$B$402,$A268))</f>
        <v/>
      </c>
      <c r="K268" s="14" t="str">
        <f t="shared" si="33"/>
        <v/>
      </c>
      <c r="L268" s="14" t="str">
        <f>IF($A268="","",SUMIFS(Betalingen!$K$3:$K$802,Betalingen!$B$3:$B$802,$A268))</f>
        <v/>
      </c>
      <c r="M268" s="15" t="str">
        <f t="shared" si="30"/>
        <v/>
      </c>
      <c r="N268" s="16" t="str">
        <f t="shared" si="29"/>
        <v/>
      </c>
      <c r="O268" s="14" t="str">
        <f t="shared" si="31"/>
        <v/>
      </c>
      <c r="P268" s="17" t="str">
        <f>IF($A268="","",IFERROR(_xludf.AGGREGATE(14,6,Betalingen!$C$3:$C$802/(Betalingen!$B$3:$B$802=$A268),1),""))</f>
        <v/>
      </c>
      <c r="Q268" s="18" t="str">
        <f>IF($E268="","",IF($E268="SRD",1,IF($E268="USD",IFERROR(INDEX(Instellingen!$B$22:$B$221,MATCH($D268,Instellingen!$A$22:$A$221,1)),""),IF($E268="EUR",IFERROR(INDEX(Instellingen!$C$22:$C$221,MATCH($D268,Instellingen!$A$22:$A$221,1)),""),""))))</f>
        <v/>
      </c>
      <c r="R268" s="14" t="str">
        <f t="shared" si="28"/>
        <v/>
      </c>
      <c r="S268" s="14" t="str">
        <f>IF($K268="","",($H268+IF($A268="","",SUMIFS(Extra_kosten!$N$3:$N$402,Extra_kosten!$B$3:$B$402,$A268)))*$Q268)</f>
        <v/>
      </c>
      <c r="T268" s="14" t="str">
        <f>IF($A268="","",SUMIFS(Betalingen!$L$3:$L$802,Betalingen!$B$3:$B$802,$A268))</f>
        <v/>
      </c>
      <c r="U268" s="14" t="str">
        <f>IF($A268="","",SUMIFS(Betalingen!$P$3:$P$802,Betalingen!$B$3:$B$802,$A268))</f>
        <v/>
      </c>
      <c r="V268" s="18" t="str">
        <f>IF($E268="","",IF($E268="SRD",1,IF($E268="USD",IFERROR(INDEX(Instellingen!$B$22:$B$221,MATCH(Instellingen!$B$3,Instellingen!$A$22:$A$221,1)),""),IF($E268="EUR",IFERROR(INDEX(Instellingen!$C$22:$C$221,MATCH(Instellingen!$B$3,Instellingen!$A$22:$A$221,1)),""),""))))</f>
        <v/>
      </c>
      <c r="W268" s="14" t="str">
        <f t="shared" si="34"/>
        <v/>
      </c>
    </row>
    <row r="269" spans="1:23" x14ac:dyDescent="0.3">
      <c r="A269" s="6"/>
      <c r="B269" s="6"/>
      <c r="C269" s="6"/>
      <c r="D269" s="8"/>
      <c r="E269" s="6"/>
      <c r="F269" s="12"/>
      <c r="G269" s="13"/>
      <c r="H269" s="14" t="str">
        <f>IF($F269="","",$F269*IF($G269="",Instellingen!$B$4,$G269))</f>
        <v/>
      </c>
      <c r="I269" s="14" t="str">
        <f t="shared" si="32"/>
        <v/>
      </c>
      <c r="J269" s="14" t="str">
        <f>IF($A269="","",SUMIFS(Extra_kosten!$O$3:$O$402,Extra_kosten!$B$3:$B$402,$A269))</f>
        <v/>
      </c>
      <c r="K269" s="14" t="str">
        <f t="shared" si="33"/>
        <v/>
      </c>
      <c r="L269" s="14" t="str">
        <f>IF($A269="","",SUMIFS(Betalingen!$K$3:$K$802,Betalingen!$B$3:$B$802,$A269))</f>
        <v/>
      </c>
      <c r="M269" s="15" t="str">
        <f t="shared" si="30"/>
        <v/>
      </c>
      <c r="N269" s="16" t="str">
        <f t="shared" si="29"/>
        <v/>
      </c>
      <c r="O269" s="14" t="str">
        <f t="shared" si="31"/>
        <v/>
      </c>
      <c r="P269" s="17" t="str">
        <f>IF($A269="","",IFERROR(_xludf.AGGREGATE(14,6,Betalingen!$C$3:$C$802/(Betalingen!$B$3:$B$802=$A269),1),""))</f>
        <v/>
      </c>
      <c r="Q269" s="18" t="str">
        <f>IF($E269="","",IF($E269="SRD",1,IF($E269="USD",IFERROR(INDEX(Instellingen!$B$22:$B$221,MATCH($D269,Instellingen!$A$22:$A$221,1)),""),IF($E269="EUR",IFERROR(INDEX(Instellingen!$C$22:$C$221,MATCH($D269,Instellingen!$A$22:$A$221,1)),""),""))))</f>
        <v/>
      </c>
      <c r="R269" s="14" t="str">
        <f t="shared" si="28"/>
        <v/>
      </c>
      <c r="S269" s="14" t="str">
        <f>IF($K269="","",($H269+IF($A269="","",SUMIFS(Extra_kosten!$N$3:$N$402,Extra_kosten!$B$3:$B$402,$A269)))*$Q269)</f>
        <v/>
      </c>
      <c r="T269" s="14" t="str">
        <f>IF($A269="","",SUMIFS(Betalingen!$L$3:$L$802,Betalingen!$B$3:$B$802,$A269))</f>
        <v/>
      </c>
      <c r="U269" s="14" t="str">
        <f>IF($A269="","",SUMIFS(Betalingen!$P$3:$P$802,Betalingen!$B$3:$B$802,$A269))</f>
        <v/>
      </c>
      <c r="V269" s="18" t="str">
        <f>IF($E269="","",IF($E269="SRD",1,IF($E269="USD",IFERROR(INDEX(Instellingen!$B$22:$B$221,MATCH(Instellingen!$B$3,Instellingen!$A$22:$A$221,1)),""),IF($E269="EUR",IFERROR(INDEX(Instellingen!$C$22:$C$221,MATCH(Instellingen!$B$3,Instellingen!$A$22:$A$221,1)),""),""))))</f>
        <v/>
      </c>
      <c r="W269" s="14" t="str">
        <f t="shared" si="34"/>
        <v/>
      </c>
    </row>
    <row r="270" spans="1:23" x14ac:dyDescent="0.3">
      <c r="A270" s="6"/>
      <c r="B270" s="6"/>
      <c r="C270" s="6"/>
      <c r="D270" s="8"/>
      <c r="E270" s="6"/>
      <c r="F270" s="12"/>
      <c r="G270" s="13"/>
      <c r="H270" s="14" t="str">
        <f>IF($F270="","",$F270*IF($G270="",Instellingen!$B$4,$G270))</f>
        <v/>
      </c>
      <c r="I270" s="14" t="str">
        <f t="shared" si="32"/>
        <v/>
      </c>
      <c r="J270" s="14" t="str">
        <f>IF($A270="","",SUMIFS(Extra_kosten!$O$3:$O$402,Extra_kosten!$B$3:$B$402,$A270))</f>
        <v/>
      </c>
      <c r="K270" s="14" t="str">
        <f t="shared" si="33"/>
        <v/>
      </c>
      <c r="L270" s="14" t="str">
        <f>IF($A270="","",SUMIFS(Betalingen!$K$3:$K$802,Betalingen!$B$3:$B$802,$A270))</f>
        <v/>
      </c>
      <c r="M270" s="15" t="str">
        <f t="shared" si="30"/>
        <v/>
      </c>
      <c r="N270" s="16" t="str">
        <f t="shared" si="29"/>
        <v/>
      </c>
      <c r="O270" s="14" t="str">
        <f t="shared" si="31"/>
        <v/>
      </c>
      <c r="P270" s="17" t="str">
        <f>IF($A270="","",IFERROR(_xludf.AGGREGATE(14,6,Betalingen!$C$3:$C$802/(Betalingen!$B$3:$B$802=$A270),1),""))</f>
        <v/>
      </c>
      <c r="Q270" s="18" t="str">
        <f>IF($E270="","",IF($E270="SRD",1,IF($E270="USD",IFERROR(INDEX(Instellingen!$B$22:$B$221,MATCH($D270,Instellingen!$A$22:$A$221,1)),""),IF($E270="EUR",IFERROR(INDEX(Instellingen!$C$22:$C$221,MATCH($D270,Instellingen!$A$22:$A$221,1)),""),""))))</f>
        <v/>
      </c>
      <c r="R270" s="14" t="str">
        <f t="shared" si="28"/>
        <v/>
      </c>
      <c r="S270" s="14" t="str">
        <f>IF($K270="","",($H270+IF($A270="","",SUMIFS(Extra_kosten!$N$3:$N$402,Extra_kosten!$B$3:$B$402,$A270)))*$Q270)</f>
        <v/>
      </c>
      <c r="T270" s="14" t="str">
        <f>IF($A270="","",SUMIFS(Betalingen!$L$3:$L$802,Betalingen!$B$3:$B$802,$A270))</f>
        <v/>
      </c>
      <c r="U270" s="14" t="str">
        <f>IF($A270="","",SUMIFS(Betalingen!$P$3:$P$802,Betalingen!$B$3:$B$802,$A270))</f>
        <v/>
      </c>
      <c r="V270" s="18" t="str">
        <f>IF($E270="","",IF($E270="SRD",1,IF($E270="USD",IFERROR(INDEX(Instellingen!$B$22:$B$221,MATCH(Instellingen!$B$3,Instellingen!$A$22:$A$221,1)),""),IF($E270="EUR",IFERROR(INDEX(Instellingen!$C$22:$C$221,MATCH(Instellingen!$B$3,Instellingen!$A$22:$A$221,1)),""),""))))</f>
        <v/>
      </c>
      <c r="W270" s="14" t="str">
        <f t="shared" si="34"/>
        <v/>
      </c>
    </row>
    <row r="271" spans="1:23" x14ac:dyDescent="0.3">
      <c r="A271" s="6"/>
      <c r="B271" s="6"/>
      <c r="C271" s="6"/>
      <c r="D271" s="8"/>
      <c r="E271" s="6"/>
      <c r="F271" s="12"/>
      <c r="G271" s="13"/>
      <c r="H271" s="14" t="str">
        <f>IF($F271="","",$F271*IF($G271="",Instellingen!$B$4,$G271))</f>
        <v/>
      </c>
      <c r="I271" s="14" t="str">
        <f t="shared" si="32"/>
        <v/>
      </c>
      <c r="J271" s="14" t="str">
        <f>IF($A271="","",SUMIFS(Extra_kosten!$O$3:$O$402,Extra_kosten!$B$3:$B$402,$A271))</f>
        <v/>
      </c>
      <c r="K271" s="14" t="str">
        <f t="shared" si="33"/>
        <v/>
      </c>
      <c r="L271" s="14" t="str">
        <f>IF($A271="","",SUMIFS(Betalingen!$K$3:$K$802,Betalingen!$B$3:$B$802,$A271))</f>
        <v/>
      </c>
      <c r="M271" s="15" t="str">
        <f t="shared" si="30"/>
        <v/>
      </c>
      <c r="N271" s="16" t="str">
        <f t="shared" si="29"/>
        <v/>
      </c>
      <c r="O271" s="14" t="str">
        <f t="shared" si="31"/>
        <v/>
      </c>
      <c r="P271" s="17" t="str">
        <f>IF($A271="","",IFERROR(_xludf.AGGREGATE(14,6,Betalingen!$C$3:$C$802/(Betalingen!$B$3:$B$802=$A271),1),""))</f>
        <v/>
      </c>
      <c r="Q271" s="18" t="str">
        <f>IF($E271="","",IF($E271="SRD",1,IF($E271="USD",IFERROR(INDEX(Instellingen!$B$22:$B$221,MATCH($D271,Instellingen!$A$22:$A$221,1)),""),IF($E271="EUR",IFERROR(INDEX(Instellingen!$C$22:$C$221,MATCH($D271,Instellingen!$A$22:$A$221,1)),""),""))))</f>
        <v/>
      </c>
      <c r="R271" s="14" t="str">
        <f t="shared" si="28"/>
        <v/>
      </c>
      <c r="S271" s="14" t="str">
        <f>IF($K271="","",($H271+IF($A271="","",SUMIFS(Extra_kosten!$N$3:$N$402,Extra_kosten!$B$3:$B$402,$A271)))*$Q271)</f>
        <v/>
      </c>
      <c r="T271" s="14" t="str">
        <f>IF($A271="","",SUMIFS(Betalingen!$L$3:$L$802,Betalingen!$B$3:$B$802,$A271))</f>
        <v/>
      </c>
      <c r="U271" s="14" t="str">
        <f>IF($A271="","",SUMIFS(Betalingen!$P$3:$P$802,Betalingen!$B$3:$B$802,$A271))</f>
        <v/>
      </c>
      <c r="V271" s="18" t="str">
        <f>IF($E271="","",IF($E271="SRD",1,IF($E271="USD",IFERROR(INDEX(Instellingen!$B$22:$B$221,MATCH(Instellingen!$B$3,Instellingen!$A$22:$A$221,1)),""),IF($E271="EUR",IFERROR(INDEX(Instellingen!$C$22:$C$221,MATCH(Instellingen!$B$3,Instellingen!$A$22:$A$221,1)),""),""))))</f>
        <v/>
      </c>
      <c r="W271" s="14" t="str">
        <f t="shared" si="34"/>
        <v/>
      </c>
    </row>
    <row r="272" spans="1:23" x14ac:dyDescent="0.3">
      <c r="A272" s="6"/>
      <c r="B272" s="6"/>
      <c r="C272" s="6"/>
      <c r="D272" s="8"/>
      <c r="E272" s="6"/>
      <c r="F272" s="12"/>
      <c r="G272" s="13"/>
      <c r="H272" s="14" t="str">
        <f>IF($F272="","",$F272*IF($G272="",Instellingen!$B$4,$G272))</f>
        <v/>
      </c>
      <c r="I272" s="14" t="str">
        <f t="shared" si="32"/>
        <v/>
      </c>
      <c r="J272" s="14" t="str">
        <f>IF($A272="","",SUMIFS(Extra_kosten!$O$3:$O$402,Extra_kosten!$B$3:$B$402,$A272))</f>
        <v/>
      </c>
      <c r="K272" s="14" t="str">
        <f t="shared" si="33"/>
        <v/>
      </c>
      <c r="L272" s="14" t="str">
        <f>IF($A272="","",SUMIFS(Betalingen!$K$3:$K$802,Betalingen!$B$3:$B$802,$A272))</f>
        <v/>
      </c>
      <c r="M272" s="15" t="str">
        <f t="shared" si="30"/>
        <v/>
      </c>
      <c r="N272" s="16" t="str">
        <f t="shared" si="29"/>
        <v/>
      </c>
      <c r="O272" s="14" t="str">
        <f t="shared" si="31"/>
        <v/>
      </c>
      <c r="P272" s="17" t="str">
        <f>IF($A272="","",IFERROR(_xludf.AGGREGATE(14,6,Betalingen!$C$3:$C$802/(Betalingen!$B$3:$B$802=$A272),1),""))</f>
        <v/>
      </c>
      <c r="Q272" s="18" t="str">
        <f>IF($E272="","",IF($E272="SRD",1,IF($E272="USD",IFERROR(INDEX(Instellingen!$B$22:$B$221,MATCH($D272,Instellingen!$A$22:$A$221,1)),""),IF($E272="EUR",IFERROR(INDEX(Instellingen!$C$22:$C$221,MATCH($D272,Instellingen!$A$22:$A$221,1)),""),""))))</f>
        <v/>
      </c>
      <c r="R272" s="14" t="str">
        <f t="shared" si="28"/>
        <v/>
      </c>
      <c r="S272" s="14" t="str">
        <f>IF($K272="","",($H272+IF($A272="","",SUMIFS(Extra_kosten!$N$3:$N$402,Extra_kosten!$B$3:$B$402,$A272)))*$Q272)</f>
        <v/>
      </c>
      <c r="T272" s="14" t="str">
        <f>IF($A272="","",SUMIFS(Betalingen!$L$3:$L$802,Betalingen!$B$3:$B$802,$A272))</f>
        <v/>
      </c>
      <c r="U272" s="14" t="str">
        <f>IF($A272="","",SUMIFS(Betalingen!$P$3:$P$802,Betalingen!$B$3:$B$802,$A272))</f>
        <v/>
      </c>
      <c r="V272" s="18" t="str">
        <f>IF($E272="","",IF($E272="SRD",1,IF($E272="USD",IFERROR(INDEX(Instellingen!$B$22:$B$221,MATCH(Instellingen!$B$3,Instellingen!$A$22:$A$221,1)),""),IF($E272="EUR",IFERROR(INDEX(Instellingen!$C$22:$C$221,MATCH(Instellingen!$B$3,Instellingen!$A$22:$A$221,1)),""),""))))</f>
        <v/>
      </c>
      <c r="W272" s="14" t="str">
        <f t="shared" si="34"/>
        <v/>
      </c>
    </row>
    <row r="273" spans="1:23" x14ac:dyDescent="0.3">
      <c r="A273" s="6"/>
      <c r="B273" s="6"/>
      <c r="C273" s="6"/>
      <c r="D273" s="8"/>
      <c r="E273" s="6"/>
      <c r="F273" s="12"/>
      <c r="G273" s="13"/>
      <c r="H273" s="14" t="str">
        <f>IF($F273="","",$F273*IF($G273="",Instellingen!$B$4,$G273))</f>
        <v/>
      </c>
      <c r="I273" s="14" t="str">
        <f t="shared" si="32"/>
        <v/>
      </c>
      <c r="J273" s="14" t="str">
        <f>IF($A273="","",SUMIFS(Extra_kosten!$O$3:$O$402,Extra_kosten!$B$3:$B$402,$A273))</f>
        <v/>
      </c>
      <c r="K273" s="14" t="str">
        <f t="shared" si="33"/>
        <v/>
      </c>
      <c r="L273" s="14" t="str">
        <f>IF($A273="","",SUMIFS(Betalingen!$K$3:$K$802,Betalingen!$B$3:$B$802,$A273))</f>
        <v/>
      </c>
      <c r="M273" s="15" t="str">
        <f t="shared" si="30"/>
        <v/>
      </c>
      <c r="N273" s="16" t="str">
        <f t="shared" si="29"/>
        <v/>
      </c>
      <c r="O273" s="14" t="str">
        <f t="shared" si="31"/>
        <v/>
      </c>
      <c r="P273" s="17" t="str">
        <f>IF($A273="","",IFERROR(_xludf.AGGREGATE(14,6,Betalingen!$C$3:$C$802/(Betalingen!$B$3:$B$802=$A273),1),""))</f>
        <v/>
      </c>
      <c r="Q273" s="18" t="str">
        <f>IF($E273="","",IF($E273="SRD",1,IF($E273="USD",IFERROR(INDEX(Instellingen!$B$22:$B$221,MATCH($D273,Instellingen!$A$22:$A$221,1)),""),IF($E273="EUR",IFERROR(INDEX(Instellingen!$C$22:$C$221,MATCH($D273,Instellingen!$A$22:$A$221,1)),""),""))))</f>
        <v/>
      </c>
      <c r="R273" s="14" t="str">
        <f t="shared" si="28"/>
        <v/>
      </c>
      <c r="S273" s="14" t="str">
        <f>IF($K273="","",($H273+IF($A273="","",SUMIFS(Extra_kosten!$N$3:$N$402,Extra_kosten!$B$3:$B$402,$A273)))*$Q273)</f>
        <v/>
      </c>
      <c r="T273" s="14" t="str">
        <f>IF($A273="","",SUMIFS(Betalingen!$L$3:$L$802,Betalingen!$B$3:$B$802,$A273))</f>
        <v/>
      </c>
      <c r="U273" s="14" t="str">
        <f>IF($A273="","",SUMIFS(Betalingen!$P$3:$P$802,Betalingen!$B$3:$B$802,$A273))</f>
        <v/>
      </c>
      <c r="V273" s="18" t="str">
        <f>IF($E273="","",IF($E273="SRD",1,IF($E273="USD",IFERROR(INDEX(Instellingen!$B$22:$B$221,MATCH(Instellingen!$B$3,Instellingen!$A$22:$A$221,1)),""),IF($E273="EUR",IFERROR(INDEX(Instellingen!$C$22:$C$221,MATCH(Instellingen!$B$3,Instellingen!$A$22:$A$221,1)),""),""))))</f>
        <v/>
      </c>
      <c r="W273" s="14" t="str">
        <f t="shared" si="34"/>
        <v/>
      </c>
    </row>
    <row r="274" spans="1:23" x14ac:dyDescent="0.3">
      <c r="A274" s="6"/>
      <c r="B274" s="6"/>
      <c r="C274" s="6"/>
      <c r="D274" s="8"/>
      <c r="E274" s="6"/>
      <c r="F274" s="12"/>
      <c r="G274" s="13"/>
      <c r="H274" s="14" t="str">
        <f>IF($F274="","",$F274*IF($G274="",Instellingen!$B$4,$G274))</f>
        <v/>
      </c>
      <c r="I274" s="14" t="str">
        <f t="shared" si="32"/>
        <v/>
      </c>
      <c r="J274" s="14" t="str">
        <f>IF($A274="","",SUMIFS(Extra_kosten!$O$3:$O$402,Extra_kosten!$B$3:$B$402,$A274))</f>
        <v/>
      </c>
      <c r="K274" s="14" t="str">
        <f t="shared" si="33"/>
        <v/>
      </c>
      <c r="L274" s="14" t="str">
        <f>IF($A274="","",SUMIFS(Betalingen!$K$3:$K$802,Betalingen!$B$3:$B$802,$A274))</f>
        <v/>
      </c>
      <c r="M274" s="15" t="str">
        <f t="shared" si="30"/>
        <v/>
      </c>
      <c r="N274" s="16" t="str">
        <f t="shared" si="29"/>
        <v/>
      </c>
      <c r="O274" s="14" t="str">
        <f t="shared" si="31"/>
        <v/>
      </c>
      <c r="P274" s="17" t="str">
        <f>IF($A274="","",IFERROR(_xludf.AGGREGATE(14,6,Betalingen!$C$3:$C$802/(Betalingen!$B$3:$B$802=$A274),1),""))</f>
        <v/>
      </c>
      <c r="Q274" s="18" t="str">
        <f>IF($E274="","",IF($E274="SRD",1,IF($E274="USD",IFERROR(INDEX(Instellingen!$B$22:$B$221,MATCH($D274,Instellingen!$A$22:$A$221,1)),""),IF($E274="EUR",IFERROR(INDEX(Instellingen!$C$22:$C$221,MATCH($D274,Instellingen!$A$22:$A$221,1)),""),""))))</f>
        <v/>
      </c>
      <c r="R274" s="14" t="str">
        <f t="shared" si="28"/>
        <v/>
      </c>
      <c r="S274" s="14" t="str">
        <f>IF($K274="","",($H274+IF($A274="","",SUMIFS(Extra_kosten!$N$3:$N$402,Extra_kosten!$B$3:$B$402,$A274)))*$Q274)</f>
        <v/>
      </c>
      <c r="T274" s="14" t="str">
        <f>IF($A274="","",SUMIFS(Betalingen!$L$3:$L$802,Betalingen!$B$3:$B$802,$A274))</f>
        <v/>
      </c>
      <c r="U274" s="14" t="str">
        <f>IF($A274="","",SUMIFS(Betalingen!$P$3:$P$802,Betalingen!$B$3:$B$802,$A274))</f>
        <v/>
      </c>
      <c r="V274" s="18" t="str">
        <f>IF($E274="","",IF($E274="SRD",1,IF($E274="USD",IFERROR(INDEX(Instellingen!$B$22:$B$221,MATCH(Instellingen!$B$3,Instellingen!$A$22:$A$221,1)),""),IF($E274="EUR",IFERROR(INDEX(Instellingen!$C$22:$C$221,MATCH(Instellingen!$B$3,Instellingen!$A$22:$A$221,1)),""),""))))</f>
        <v/>
      </c>
      <c r="W274" s="14" t="str">
        <f t="shared" si="34"/>
        <v/>
      </c>
    </row>
    <row r="275" spans="1:23" x14ac:dyDescent="0.3">
      <c r="A275" s="6"/>
      <c r="B275" s="6"/>
      <c r="C275" s="6"/>
      <c r="D275" s="8"/>
      <c r="E275" s="6"/>
      <c r="F275" s="12"/>
      <c r="G275" s="13"/>
      <c r="H275" s="14" t="str">
        <f>IF($F275="","",$F275*IF($G275="",Instellingen!$B$4,$G275))</f>
        <v/>
      </c>
      <c r="I275" s="14" t="str">
        <f t="shared" si="32"/>
        <v/>
      </c>
      <c r="J275" s="14" t="str">
        <f>IF($A275="","",SUMIFS(Extra_kosten!$O$3:$O$402,Extra_kosten!$B$3:$B$402,$A275))</f>
        <v/>
      </c>
      <c r="K275" s="14" t="str">
        <f t="shared" si="33"/>
        <v/>
      </c>
      <c r="L275" s="14" t="str">
        <f>IF($A275="","",SUMIFS(Betalingen!$K$3:$K$802,Betalingen!$B$3:$B$802,$A275))</f>
        <v/>
      </c>
      <c r="M275" s="15" t="str">
        <f t="shared" si="30"/>
        <v/>
      </c>
      <c r="N275" s="16" t="str">
        <f t="shared" si="29"/>
        <v/>
      </c>
      <c r="O275" s="14" t="str">
        <f t="shared" si="31"/>
        <v/>
      </c>
      <c r="P275" s="17" t="str">
        <f>IF($A275="","",IFERROR(_xludf.AGGREGATE(14,6,Betalingen!$C$3:$C$802/(Betalingen!$B$3:$B$802=$A275),1),""))</f>
        <v/>
      </c>
      <c r="Q275" s="18" t="str">
        <f>IF($E275="","",IF($E275="SRD",1,IF($E275="USD",IFERROR(INDEX(Instellingen!$B$22:$B$221,MATCH($D275,Instellingen!$A$22:$A$221,1)),""),IF($E275="EUR",IFERROR(INDEX(Instellingen!$C$22:$C$221,MATCH($D275,Instellingen!$A$22:$A$221,1)),""),""))))</f>
        <v/>
      </c>
      <c r="R275" s="14" t="str">
        <f t="shared" si="28"/>
        <v/>
      </c>
      <c r="S275" s="14" t="str">
        <f>IF($K275="","",($H275+IF($A275="","",SUMIFS(Extra_kosten!$N$3:$N$402,Extra_kosten!$B$3:$B$402,$A275)))*$Q275)</f>
        <v/>
      </c>
      <c r="T275" s="14" t="str">
        <f>IF($A275="","",SUMIFS(Betalingen!$L$3:$L$802,Betalingen!$B$3:$B$802,$A275))</f>
        <v/>
      </c>
      <c r="U275" s="14" t="str">
        <f>IF($A275="","",SUMIFS(Betalingen!$P$3:$P$802,Betalingen!$B$3:$B$802,$A275))</f>
        <v/>
      </c>
      <c r="V275" s="18" t="str">
        <f>IF($E275="","",IF($E275="SRD",1,IF($E275="USD",IFERROR(INDEX(Instellingen!$B$22:$B$221,MATCH(Instellingen!$B$3,Instellingen!$A$22:$A$221,1)),""),IF($E275="EUR",IFERROR(INDEX(Instellingen!$C$22:$C$221,MATCH(Instellingen!$B$3,Instellingen!$A$22:$A$221,1)),""),""))))</f>
        <v/>
      </c>
      <c r="W275" s="14" t="str">
        <f t="shared" si="34"/>
        <v/>
      </c>
    </row>
    <row r="276" spans="1:23" x14ac:dyDescent="0.3">
      <c r="A276" s="6"/>
      <c r="B276" s="6"/>
      <c r="C276" s="6"/>
      <c r="D276" s="8"/>
      <c r="E276" s="6"/>
      <c r="F276" s="12"/>
      <c r="G276" s="13"/>
      <c r="H276" s="14" t="str">
        <f>IF($F276="","",$F276*IF($G276="",Instellingen!$B$4,$G276))</f>
        <v/>
      </c>
      <c r="I276" s="14" t="str">
        <f t="shared" si="32"/>
        <v/>
      </c>
      <c r="J276" s="14" t="str">
        <f>IF($A276="","",SUMIFS(Extra_kosten!$O$3:$O$402,Extra_kosten!$B$3:$B$402,$A276))</f>
        <v/>
      </c>
      <c r="K276" s="14" t="str">
        <f t="shared" si="33"/>
        <v/>
      </c>
      <c r="L276" s="14" t="str">
        <f>IF($A276="","",SUMIFS(Betalingen!$K$3:$K$802,Betalingen!$B$3:$B$802,$A276))</f>
        <v/>
      </c>
      <c r="M276" s="15" t="str">
        <f t="shared" si="30"/>
        <v/>
      </c>
      <c r="N276" s="16" t="str">
        <f t="shared" si="29"/>
        <v/>
      </c>
      <c r="O276" s="14" t="str">
        <f t="shared" si="31"/>
        <v/>
      </c>
      <c r="P276" s="17" t="str">
        <f>IF($A276="","",IFERROR(_xludf.AGGREGATE(14,6,Betalingen!$C$3:$C$802/(Betalingen!$B$3:$B$802=$A276),1),""))</f>
        <v/>
      </c>
      <c r="Q276" s="18" t="str">
        <f>IF($E276="","",IF($E276="SRD",1,IF($E276="USD",IFERROR(INDEX(Instellingen!$B$22:$B$221,MATCH($D276,Instellingen!$A$22:$A$221,1)),""),IF($E276="EUR",IFERROR(INDEX(Instellingen!$C$22:$C$221,MATCH($D276,Instellingen!$A$22:$A$221,1)),""),""))))</f>
        <v/>
      </c>
      <c r="R276" s="14" t="str">
        <f t="shared" si="28"/>
        <v/>
      </c>
      <c r="S276" s="14" t="str">
        <f>IF($K276="","",($H276+IF($A276="","",SUMIFS(Extra_kosten!$N$3:$N$402,Extra_kosten!$B$3:$B$402,$A276)))*$Q276)</f>
        <v/>
      </c>
      <c r="T276" s="14" t="str">
        <f>IF($A276="","",SUMIFS(Betalingen!$L$3:$L$802,Betalingen!$B$3:$B$802,$A276))</f>
        <v/>
      </c>
      <c r="U276" s="14" t="str">
        <f>IF($A276="","",SUMIFS(Betalingen!$P$3:$P$802,Betalingen!$B$3:$B$802,$A276))</f>
        <v/>
      </c>
      <c r="V276" s="18" t="str">
        <f>IF($E276="","",IF($E276="SRD",1,IF($E276="USD",IFERROR(INDEX(Instellingen!$B$22:$B$221,MATCH(Instellingen!$B$3,Instellingen!$A$22:$A$221,1)),""),IF($E276="EUR",IFERROR(INDEX(Instellingen!$C$22:$C$221,MATCH(Instellingen!$B$3,Instellingen!$A$22:$A$221,1)),""),""))))</f>
        <v/>
      </c>
      <c r="W276" s="14" t="str">
        <f t="shared" si="34"/>
        <v/>
      </c>
    </row>
    <row r="277" spans="1:23" x14ac:dyDescent="0.3">
      <c r="A277" s="6"/>
      <c r="B277" s="6"/>
      <c r="C277" s="6"/>
      <c r="D277" s="8"/>
      <c r="E277" s="6"/>
      <c r="F277" s="12"/>
      <c r="G277" s="13"/>
      <c r="H277" s="14" t="str">
        <f>IF($F277="","",$F277*IF($G277="",Instellingen!$B$4,$G277))</f>
        <v/>
      </c>
      <c r="I277" s="14" t="str">
        <f t="shared" si="32"/>
        <v/>
      </c>
      <c r="J277" s="14" t="str">
        <f>IF($A277="","",SUMIFS(Extra_kosten!$O$3:$O$402,Extra_kosten!$B$3:$B$402,$A277))</f>
        <v/>
      </c>
      <c r="K277" s="14" t="str">
        <f t="shared" si="33"/>
        <v/>
      </c>
      <c r="L277" s="14" t="str">
        <f>IF($A277="","",SUMIFS(Betalingen!$K$3:$K$802,Betalingen!$B$3:$B$802,$A277))</f>
        <v/>
      </c>
      <c r="M277" s="15" t="str">
        <f t="shared" si="30"/>
        <v/>
      </c>
      <c r="N277" s="16" t="str">
        <f t="shared" si="29"/>
        <v/>
      </c>
      <c r="O277" s="14" t="str">
        <f t="shared" si="31"/>
        <v/>
      </c>
      <c r="P277" s="17" t="str">
        <f>IF($A277="","",IFERROR(_xludf.AGGREGATE(14,6,Betalingen!$C$3:$C$802/(Betalingen!$B$3:$B$802=$A277),1),""))</f>
        <v/>
      </c>
      <c r="Q277" s="18" t="str">
        <f>IF($E277="","",IF($E277="SRD",1,IF($E277="USD",IFERROR(INDEX(Instellingen!$B$22:$B$221,MATCH($D277,Instellingen!$A$22:$A$221,1)),""),IF($E277="EUR",IFERROR(INDEX(Instellingen!$C$22:$C$221,MATCH($D277,Instellingen!$A$22:$A$221,1)),""),""))))</f>
        <v/>
      </c>
      <c r="R277" s="14" t="str">
        <f t="shared" si="28"/>
        <v/>
      </c>
      <c r="S277" s="14" t="str">
        <f>IF($K277="","",($H277+IF($A277="","",SUMIFS(Extra_kosten!$N$3:$N$402,Extra_kosten!$B$3:$B$402,$A277)))*$Q277)</f>
        <v/>
      </c>
      <c r="T277" s="14" t="str">
        <f>IF($A277="","",SUMIFS(Betalingen!$L$3:$L$802,Betalingen!$B$3:$B$802,$A277))</f>
        <v/>
      </c>
      <c r="U277" s="14" t="str">
        <f>IF($A277="","",SUMIFS(Betalingen!$P$3:$P$802,Betalingen!$B$3:$B$802,$A277))</f>
        <v/>
      </c>
      <c r="V277" s="18" t="str">
        <f>IF($E277="","",IF($E277="SRD",1,IF($E277="USD",IFERROR(INDEX(Instellingen!$B$22:$B$221,MATCH(Instellingen!$B$3,Instellingen!$A$22:$A$221,1)),""),IF($E277="EUR",IFERROR(INDEX(Instellingen!$C$22:$C$221,MATCH(Instellingen!$B$3,Instellingen!$A$22:$A$221,1)),""),""))))</f>
        <v/>
      </c>
      <c r="W277" s="14" t="str">
        <f t="shared" si="34"/>
        <v/>
      </c>
    </row>
    <row r="278" spans="1:23" x14ac:dyDescent="0.3">
      <c r="A278" s="6"/>
      <c r="B278" s="6"/>
      <c r="C278" s="6"/>
      <c r="D278" s="8"/>
      <c r="E278" s="6"/>
      <c r="F278" s="12"/>
      <c r="G278" s="13"/>
      <c r="H278" s="14" t="str">
        <f>IF($F278="","",$F278*IF($G278="",Instellingen!$B$4,$G278))</f>
        <v/>
      </c>
      <c r="I278" s="14" t="str">
        <f t="shared" si="32"/>
        <v/>
      </c>
      <c r="J278" s="14" t="str">
        <f>IF($A278="","",SUMIFS(Extra_kosten!$O$3:$O$402,Extra_kosten!$B$3:$B$402,$A278))</f>
        <v/>
      </c>
      <c r="K278" s="14" t="str">
        <f t="shared" si="33"/>
        <v/>
      </c>
      <c r="L278" s="14" t="str">
        <f>IF($A278="","",SUMIFS(Betalingen!$K$3:$K$802,Betalingen!$B$3:$B$802,$A278))</f>
        <v/>
      </c>
      <c r="M278" s="15" t="str">
        <f t="shared" si="30"/>
        <v/>
      </c>
      <c r="N278" s="16" t="str">
        <f t="shared" si="29"/>
        <v/>
      </c>
      <c r="O278" s="14" t="str">
        <f t="shared" si="31"/>
        <v/>
      </c>
      <c r="P278" s="17" t="str">
        <f>IF($A278="","",IFERROR(_xludf.AGGREGATE(14,6,Betalingen!$C$3:$C$802/(Betalingen!$B$3:$B$802=$A278),1),""))</f>
        <v/>
      </c>
      <c r="Q278" s="18" t="str">
        <f>IF($E278="","",IF($E278="SRD",1,IF($E278="USD",IFERROR(INDEX(Instellingen!$B$22:$B$221,MATCH($D278,Instellingen!$A$22:$A$221,1)),""),IF($E278="EUR",IFERROR(INDEX(Instellingen!$C$22:$C$221,MATCH($D278,Instellingen!$A$22:$A$221,1)),""),""))))</f>
        <v/>
      </c>
      <c r="R278" s="14" t="str">
        <f t="shared" si="28"/>
        <v/>
      </c>
      <c r="S278" s="14" t="str">
        <f>IF($K278="","",($H278+IF($A278="","",SUMIFS(Extra_kosten!$N$3:$N$402,Extra_kosten!$B$3:$B$402,$A278)))*$Q278)</f>
        <v/>
      </c>
      <c r="T278" s="14" t="str">
        <f>IF($A278="","",SUMIFS(Betalingen!$L$3:$L$802,Betalingen!$B$3:$B$802,$A278))</f>
        <v/>
      </c>
      <c r="U278" s="14" t="str">
        <f>IF($A278="","",SUMIFS(Betalingen!$P$3:$P$802,Betalingen!$B$3:$B$802,$A278))</f>
        <v/>
      </c>
      <c r="V278" s="18" t="str">
        <f>IF($E278="","",IF($E278="SRD",1,IF($E278="USD",IFERROR(INDEX(Instellingen!$B$22:$B$221,MATCH(Instellingen!$B$3,Instellingen!$A$22:$A$221,1)),""),IF($E278="EUR",IFERROR(INDEX(Instellingen!$C$22:$C$221,MATCH(Instellingen!$B$3,Instellingen!$A$22:$A$221,1)),""),""))))</f>
        <v/>
      </c>
      <c r="W278" s="14" t="str">
        <f t="shared" si="34"/>
        <v/>
      </c>
    </row>
    <row r="279" spans="1:23" x14ac:dyDescent="0.3">
      <c r="A279" s="6"/>
      <c r="B279" s="6"/>
      <c r="C279" s="6"/>
      <c r="D279" s="8"/>
      <c r="E279" s="6"/>
      <c r="F279" s="12"/>
      <c r="G279" s="13"/>
      <c r="H279" s="14" t="str">
        <f>IF($F279="","",$F279*IF($G279="",Instellingen!$B$4,$G279))</f>
        <v/>
      </c>
      <c r="I279" s="14" t="str">
        <f t="shared" si="32"/>
        <v/>
      </c>
      <c r="J279" s="14" t="str">
        <f>IF($A279="","",SUMIFS(Extra_kosten!$O$3:$O$402,Extra_kosten!$B$3:$B$402,$A279))</f>
        <v/>
      </c>
      <c r="K279" s="14" t="str">
        <f t="shared" si="33"/>
        <v/>
      </c>
      <c r="L279" s="14" t="str">
        <f>IF($A279="","",SUMIFS(Betalingen!$K$3:$K$802,Betalingen!$B$3:$B$802,$A279))</f>
        <v/>
      </c>
      <c r="M279" s="15" t="str">
        <f t="shared" si="30"/>
        <v/>
      </c>
      <c r="N279" s="16" t="str">
        <f t="shared" si="29"/>
        <v/>
      </c>
      <c r="O279" s="14" t="str">
        <f t="shared" si="31"/>
        <v/>
      </c>
      <c r="P279" s="17" t="str">
        <f>IF($A279="","",IFERROR(_xludf.AGGREGATE(14,6,Betalingen!$C$3:$C$802/(Betalingen!$B$3:$B$802=$A279),1),""))</f>
        <v/>
      </c>
      <c r="Q279" s="18" t="str">
        <f>IF($E279="","",IF($E279="SRD",1,IF($E279="USD",IFERROR(INDEX(Instellingen!$B$22:$B$221,MATCH($D279,Instellingen!$A$22:$A$221,1)),""),IF($E279="EUR",IFERROR(INDEX(Instellingen!$C$22:$C$221,MATCH($D279,Instellingen!$A$22:$A$221,1)),""),""))))</f>
        <v/>
      </c>
      <c r="R279" s="14" t="str">
        <f t="shared" ref="R279:R304" si="35">IF($K279="","",$K279*$Q279)</f>
        <v/>
      </c>
      <c r="S279" s="14" t="str">
        <f>IF($K279="","",($H279+IF($A279="","",SUMIFS(Extra_kosten!$N$3:$N$402,Extra_kosten!$B$3:$B$402,$A279)))*$Q279)</f>
        <v/>
      </c>
      <c r="T279" s="14" t="str">
        <f>IF($A279="","",SUMIFS(Betalingen!$L$3:$L$802,Betalingen!$B$3:$B$802,$A279))</f>
        <v/>
      </c>
      <c r="U279" s="14" t="str">
        <f>IF($A279="","",SUMIFS(Betalingen!$P$3:$P$802,Betalingen!$B$3:$B$802,$A279))</f>
        <v/>
      </c>
      <c r="V279" s="18" t="str">
        <f>IF($E279="","",IF($E279="SRD",1,IF($E279="USD",IFERROR(INDEX(Instellingen!$B$22:$B$221,MATCH(Instellingen!$B$3,Instellingen!$A$22:$A$221,1)),""),IF($E279="EUR",IFERROR(INDEX(Instellingen!$C$22:$C$221,MATCH(Instellingen!$B$3,Instellingen!$A$22:$A$221,1)),""),""))))</f>
        <v/>
      </c>
      <c r="W279" s="14" t="str">
        <f t="shared" si="34"/>
        <v/>
      </c>
    </row>
    <row r="280" spans="1:23" x14ac:dyDescent="0.3">
      <c r="A280" s="6"/>
      <c r="B280" s="6"/>
      <c r="C280" s="6"/>
      <c r="D280" s="8"/>
      <c r="E280" s="6"/>
      <c r="F280" s="12"/>
      <c r="G280" s="13"/>
      <c r="H280" s="14" t="str">
        <f>IF($F280="","",$F280*IF($G280="",Instellingen!$B$4,$G280))</f>
        <v/>
      </c>
      <c r="I280" s="14" t="str">
        <f t="shared" si="32"/>
        <v/>
      </c>
      <c r="J280" s="14" t="str">
        <f>IF($A280="","",SUMIFS(Extra_kosten!$O$3:$O$402,Extra_kosten!$B$3:$B$402,$A280))</f>
        <v/>
      </c>
      <c r="K280" s="14" t="str">
        <f t="shared" si="33"/>
        <v/>
      </c>
      <c r="L280" s="14" t="str">
        <f>IF($A280="","",SUMIFS(Betalingen!$K$3:$K$802,Betalingen!$B$3:$B$802,$A280))</f>
        <v/>
      </c>
      <c r="M280" s="15" t="str">
        <f t="shared" si="30"/>
        <v/>
      </c>
      <c r="N280" s="16" t="str">
        <f t="shared" si="29"/>
        <v/>
      </c>
      <c r="O280" s="14" t="str">
        <f t="shared" si="31"/>
        <v/>
      </c>
      <c r="P280" s="17" t="str">
        <f>IF($A280="","",IFERROR(_xludf.AGGREGATE(14,6,Betalingen!$C$3:$C$802/(Betalingen!$B$3:$B$802=$A280),1),""))</f>
        <v/>
      </c>
      <c r="Q280" s="18" t="str">
        <f>IF($E280="","",IF($E280="SRD",1,IF($E280="USD",IFERROR(INDEX(Instellingen!$B$22:$B$221,MATCH($D280,Instellingen!$A$22:$A$221,1)),""),IF($E280="EUR",IFERROR(INDEX(Instellingen!$C$22:$C$221,MATCH($D280,Instellingen!$A$22:$A$221,1)),""),""))))</f>
        <v/>
      </c>
      <c r="R280" s="14" t="str">
        <f t="shared" si="35"/>
        <v/>
      </c>
      <c r="S280" s="14" t="str">
        <f>IF($K280="","",($H280+IF($A280="","",SUMIFS(Extra_kosten!$N$3:$N$402,Extra_kosten!$B$3:$B$402,$A280)))*$Q280)</f>
        <v/>
      </c>
      <c r="T280" s="14" t="str">
        <f>IF($A280="","",SUMIFS(Betalingen!$L$3:$L$802,Betalingen!$B$3:$B$802,$A280))</f>
        <v/>
      </c>
      <c r="U280" s="14" t="str">
        <f>IF($A280="","",SUMIFS(Betalingen!$P$3:$P$802,Betalingen!$B$3:$B$802,$A280))</f>
        <v/>
      </c>
      <c r="V280" s="18" t="str">
        <f>IF($E280="","",IF($E280="SRD",1,IF($E280="USD",IFERROR(INDEX(Instellingen!$B$22:$B$221,MATCH(Instellingen!$B$3,Instellingen!$A$22:$A$221,1)),""),IF($E280="EUR",IFERROR(INDEX(Instellingen!$C$22:$C$221,MATCH(Instellingen!$B$3,Instellingen!$A$22:$A$221,1)),""),""))))</f>
        <v/>
      </c>
      <c r="W280" s="14" t="str">
        <f t="shared" si="34"/>
        <v/>
      </c>
    </row>
    <row r="281" spans="1:23" x14ac:dyDescent="0.3">
      <c r="A281" s="6"/>
      <c r="B281" s="6"/>
      <c r="C281" s="6"/>
      <c r="D281" s="8"/>
      <c r="E281" s="6"/>
      <c r="F281" s="12"/>
      <c r="G281" s="13"/>
      <c r="H281" s="14" t="str">
        <f>IF($F281="","",$F281*IF($G281="",Instellingen!$B$4,$G281))</f>
        <v/>
      </c>
      <c r="I281" s="14" t="str">
        <f t="shared" si="32"/>
        <v/>
      </c>
      <c r="J281" s="14" t="str">
        <f>IF($A281="","",SUMIFS(Extra_kosten!$O$3:$O$402,Extra_kosten!$B$3:$B$402,$A281))</f>
        <v/>
      </c>
      <c r="K281" s="14" t="str">
        <f t="shared" si="33"/>
        <v/>
      </c>
      <c r="L281" s="14" t="str">
        <f>IF($A281="","",SUMIFS(Betalingen!$K$3:$K$802,Betalingen!$B$3:$B$802,$A281))</f>
        <v/>
      </c>
      <c r="M281" s="15" t="str">
        <f t="shared" si="30"/>
        <v/>
      </c>
      <c r="N281" s="16" t="str">
        <f t="shared" si="29"/>
        <v/>
      </c>
      <c r="O281" s="14" t="str">
        <f t="shared" si="31"/>
        <v/>
      </c>
      <c r="P281" s="17" t="str">
        <f>IF($A281="","",IFERROR(_xludf.AGGREGATE(14,6,Betalingen!$C$3:$C$802/(Betalingen!$B$3:$B$802=$A281),1),""))</f>
        <v/>
      </c>
      <c r="Q281" s="18" t="str">
        <f>IF($E281="","",IF($E281="SRD",1,IF($E281="USD",IFERROR(INDEX(Instellingen!$B$22:$B$221,MATCH($D281,Instellingen!$A$22:$A$221,1)),""),IF($E281="EUR",IFERROR(INDEX(Instellingen!$C$22:$C$221,MATCH($D281,Instellingen!$A$22:$A$221,1)),""),""))))</f>
        <v/>
      </c>
      <c r="R281" s="14" t="str">
        <f t="shared" si="35"/>
        <v/>
      </c>
      <c r="S281" s="14" t="str">
        <f>IF($K281="","",($H281+IF($A281="","",SUMIFS(Extra_kosten!$N$3:$N$402,Extra_kosten!$B$3:$B$402,$A281)))*$Q281)</f>
        <v/>
      </c>
      <c r="T281" s="14" t="str">
        <f>IF($A281="","",SUMIFS(Betalingen!$L$3:$L$802,Betalingen!$B$3:$B$802,$A281))</f>
        <v/>
      </c>
      <c r="U281" s="14" t="str">
        <f>IF($A281="","",SUMIFS(Betalingen!$P$3:$P$802,Betalingen!$B$3:$B$802,$A281))</f>
        <v/>
      </c>
      <c r="V281" s="18" t="str">
        <f>IF($E281="","",IF($E281="SRD",1,IF($E281="USD",IFERROR(INDEX(Instellingen!$B$22:$B$221,MATCH(Instellingen!$B$3,Instellingen!$A$22:$A$221,1)),""),IF($E281="EUR",IFERROR(INDEX(Instellingen!$C$22:$C$221,MATCH(Instellingen!$B$3,Instellingen!$A$22:$A$221,1)),""),""))))</f>
        <v/>
      </c>
      <c r="W281" s="14" t="str">
        <f t="shared" si="34"/>
        <v/>
      </c>
    </row>
    <row r="282" spans="1:23" x14ac:dyDescent="0.3">
      <c r="A282" s="6"/>
      <c r="B282" s="6"/>
      <c r="C282" s="6"/>
      <c r="D282" s="8"/>
      <c r="E282" s="6"/>
      <c r="F282" s="12"/>
      <c r="G282" s="13"/>
      <c r="H282" s="14" t="str">
        <f>IF($F282="","",$F282*IF($G282="",Instellingen!$B$4,$G282))</f>
        <v/>
      </c>
      <c r="I282" s="14" t="str">
        <f t="shared" si="32"/>
        <v/>
      </c>
      <c r="J282" s="14" t="str">
        <f>IF($A282="","",SUMIFS(Extra_kosten!$O$3:$O$402,Extra_kosten!$B$3:$B$402,$A282))</f>
        <v/>
      </c>
      <c r="K282" s="14" t="str">
        <f t="shared" si="33"/>
        <v/>
      </c>
      <c r="L282" s="14" t="str">
        <f>IF($A282="","",SUMIFS(Betalingen!$K$3:$K$802,Betalingen!$B$3:$B$802,$A282))</f>
        <v/>
      </c>
      <c r="M282" s="15" t="str">
        <f t="shared" si="30"/>
        <v/>
      </c>
      <c r="N282" s="16" t="str">
        <f t="shared" si="29"/>
        <v/>
      </c>
      <c r="O282" s="14" t="str">
        <f t="shared" si="31"/>
        <v/>
      </c>
      <c r="P282" s="17" t="str">
        <f>IF($A282="","",IFERROR(_xludf.AGGREGATE(14,6,Betalingen!$C$3:$C$802/(Betalingen!$B$3:$B$802=$A282),1),""))</f>
        <v/>
      </c>
      <c r="Q282" s="18" t="str">
        <f>IF($E282="","",IF($E282="SRD",1,IF($E282="USD",IFERROR(INDEX(Instellingen!$B$22:$B$221,MATCH($D282,Instellingen!$A$22:$A$221,1)),""),IF($E282="EUR",IFERROR(INDEX(Instellingen!$C$22:$C$221,MATCH($D282,Instellingen!$A$22:$A$221,1)),""),""))))</f>
        <v/>
      </c>
      <c r="R282" s="14" t="str">
        <f t="shared" si="35"/>
        <v/>
      </c>
      <c r="S282" s="14" t="str">
        <f>IF($K282="","",($H282+IF($A282="","",SUMIFS(Extra_kosten!$N$3:$N$402,Extra_kosten!$B$3:$B$402,$A282)))*$Q282)</f>
        <v/>
      </c>
      <c r="T282" s="14" t="str">
        <f>IF($A282="","",SUMIFS(Betalingen!$L$3:$L$802,Betalingen!$B$3:$B$802,$A282))</f>
        <v/>
      </c>
      <c r="U282" s="14" t="str">
        <f>IF($A282="","",SUMIFS(Betalingen!$P$3:$P$802,Betalingen!$B$3:$B$802,$A282))</f>
        <v/>
      </c>
      <c r="V282" s="18" t="str">
        <f>IF($E282="","",IF($E282="SRD",1,IF($E282="USD",IFERROR(INDEX(Instellingen!$B$22:$B$221,MATCH(Instellingen!$B$3,Instellingen!$A$22:$A$221,1)),""),IF($E282="EUR",IFERROR(INDEX(Instellingen!$C$22:$C$221,MATCH(Instellingen!$B$3,Instellingen!$A$22:$A$221,1)),""),""))))</f>
        <v/>
      </c>
      <c r="W282" s="14" t="str">
        <f t="shared" si="34"/>
        <v/>
      </c>
    </row>
    <row r="283" spans="1:23" x14ac:dyDescent="0.3">
      <c r="A283" s="6"/>
      <c r="B283" s="6"/>
      <c r="C283" s="6"/>
      <c r="D283" s="8"/>
      <c r="E283" s="6"/>
      <c r="F283" s="12"/>
      <c r="G283" s="13"/>
      <c r="H283" s="14" t="str">
        <f>IF($F283="","",$F283*IF($G283="",Instellingen!$B$4,$G283))</f>
        <v/>
      </c>
      <c r="I283" s="14" t="str">
        <f t="shared" si="32"/>
        <v/>
      </c>
      <c r="J283" s="14" t="str">
        <f>IF($A283="","",SUMIFS(Extra_kosten!$O$3:$O$402,Extra_kosten!$B$3:$B$402,$A283))</f>
        <v/>
      </c>
      <c r="K283" s="14" t="str">
        <f t="shared" si="33"/>
        <v/>
      </c>
      <c r="L283" s="14" t="str">
        <f>IF($A283="","",SUMIFS(Betalingen!$K$3:$K$802,Betalingen!$B$3:$B$802,$A283))</f>
        <v/>
      </c>
      <c r="M283" s="15" t="str">
        <f t="shared" si="30"/>
        <v/>
      </c>
      <c r="N283" s="16" t="str">
        <f t="shared" si="29"/>
        <v/>
      </c>
      <c r="O283" s="14" t="str">
        <f t="shared" si="31"/>
        <v/>
      </c>
      <c r="P283" s="17" t="str">
        <f>IF($A283="","",IFERROR(_xludf.AGGREGATE(14,6,Betalingen!$C$3:$C$802/(Betalingen!$B$3:$B$802=$A283),1),""))</f>
        <v/>
      </c>
      <c r="Q283" s="18" t="str">
        <f>IF($E283="","",IF($E283="SRD",1,IF($E283="USD",IFERROR(INDEX(Instellingen!$B$22:$B$221,MATCH($D283,Instellingen!$A$22:$A$221,1)),""),IF($E283="EUR",IFERROR(INDEX(Instellingen!$C$22:$C$221,MATCH($D283,Instellingen!$A$22:$A$221,1)),""),""))))</f>
        <v/>
      </c>
      <c r="R283" s="14" t="str">
        <f t="shared" si="35"/>
        <v/>
      </c>
      <c r="S283" s="14" t="str">
        <f>IF($K283="","",($H283+IF($A283="","",SUMIFS(Extra_kosten!$N$3:$N$402,Extra_kosten!$B$3:$B$402,$A283)))*$Q283)</f>
        <v/>
      </c>
      <c r="T283" s="14" t="str">
        <f>IF($A283="","",SUMIFS(Betalingen!$L$3:$L$802,Betalingen!$B$3:$B$802,$A283))</f>
        <v/>
      </c>
      <c r="U283" s="14" t="str">
        <f>IF($A283="","",SUMIFS(Betalingen!$P$3:$P$802,Betalingen!$B$3:$B$802,$A283))</f>
        <v/>
      </c>
      <c r="V283" s="18" t="str">
        <f>IF($E283="","",IF($E283="SRD",1,IF($E283="USD",IFERROR(INDEX(Instellingen!$B$22:$B$221,MATCH(Instellingen!$B$3,Instellingen!$A$22:$A$221,1)),""),IF($E283="EUR",IFERROR(INDEX(Instellingen!$C$22:$C$221,MATCH(Instellingen!$B$3,Instellingen!$A$22:$A$221,1)),""),""))))</f>
        <v/>
      </c>
      <c r="W283" s="14" t="str">
        <f t="shared" si="34"/>
        <v/>
      </c>
    </row>
    <row r="284" spans="1:23" x14ac:dyDescent="0.3">
      <c r="A284" s="6"/>
      <c r="B284" s="6"/>
      <c r="C284" s="6"/>
      <c r="D284" s="8"/>
      <c r="E284" s="6"/>
      <c r="F284" s="12"/>
      <c r="G284" s="13"/>
      <c r="H284" s="14" t="str">
        <f>IF($F284="","",$F284*IF($G284="",Instellingen!$B$4,$G284))</f>
        <v/>
      </c>
      <c r="I284" s="14" t="str">
        <f t="shared" si="32"/>
        <v/>
      </c>
      <c r="J284" s="14" t="str">
        <f>IF($A284="","",SUMIFS(Extra_kosten!$O$3:$O$402,Extra_kosten!$B$3:$B$402,$A284))</f>
        <v/>
      </c>
      <c r="K284" s="14" t="str">
        <f t="shared" si="33"/>
        <v/>
      </c>
      <c r="L284" s="14" t="str">
        <f>IF($A284="","",SUMIFS(Betalingen!$K$3:$K$802,Betalingen!$B$3:$B$802,$A284))</f>
        <v/>
      </c>
      <c r="M284" s="15" t="str">
        <f t="shared" si="30"/>
        <v/>
      </c>
      <c r="N284" s="16" t="str">
        <f t="shared" si="29"/>
        <v/>
      </c>
      <c r="O284" s="14" t="str">
        <f t="shared" si="31"/>
        <v/>
      </c>
      <c r="P284" s="17" t="str">
        <f>IF($A284="","",IFERROR(_xludf.AGGREGATE(14,6,Betalingen!$C$3:$C$802/(Betalingen!$B$3:$B$802=$A284),1),""))</f>
        <v/>
      </c>
      <c r="Q284" s="18" t="str">
        <f>IF($E284="","",IF($E284="SRD",1,IF($E284="USD",IFERROR(INDEX(Instellingen!$B$22:$B$221,MATCH($D284,Instellingen!$A$22:$A$221,1)),""),IF($E284="EUR",IFERROR(INDEX(Instellingen!$C$22:$C$221,MATCH($D284,Instellingen!$A$22:$A$221,1)),""),""))))</f>
        <v/>
      </c>
      <c r="R284" s="14" t="str">
        <f t="shared" si="35"/>
        <v/>
      </c>
      <c r="S284" s="14" t="str">
        <f>IF($K284="","",($H284+IF($A284="","",SUMIFS(Extra_kosten!$N$3:$N$402,Extra_kosten!$B$3:$B$402,$A284)))*$Q284)</f>
        <v/>
      </c>
      <c r="T284" s="14" t="str">
        <f>IF($A284="","",SUMIFS(Betalingen!$L$3:$L$802,Betalingen!$B$3:$B$802,$A284))</f>
        <v/>
      </c>
      <c r="U284" s="14" t="str">
        <f>IF($A284="","",SUMIFS(Betalingen!$P$3:$P$802,Betalingen!$B$3:$B$802,$A284))</f>
        <v/>
      </c>
      <c r="V284" s="18" t="str">
        <f>IF($E284="","",IF($E284="SRD",1,IF($E284="USD",IFERROR(INDEX(Instellingen!$B$22:$B$221,MATCH(Instellingen!$B$3,Instellingen!$A$22:$A$221,1)),""),IF($E284="EUR",IFERROR(INDEX(Instellingen!$C$22:$C$221,MATCH(Instellingen!$B$3,Instellingen!$A$22:$A$221,1)),""),""))))</f>
        <v/>
      </c>
      <c r="W284" s="14" t="str">
        <f t="shared" si="34"/>
        <v/>
      </c>
    </row>
    <row r="285" spans="1:23" x14ac:dyDescent="0.3">
      <c r="A285" s="6"/>
      <c r="B285" s="6"/>
      <c r="C285" s="6"/>
      <c r="D285" s="8"/>
      <c r="E285" s="6"/>
      <c r="F285" s="12"/>
      <c r="G285" s="13"/>
      <c r="H285" s="14" t="str">
        <f>IF($F285="","",$F285*IF($G285="",Instellingen!$B$4,$G285))</f>
        <v/>
      </c>
      <c r="I285" s="14" t="str">
        <f t="shared" si="32"/>
        <v/>
      </c>
      <c r="J285" s="14" t="str">
        <f>IF($A285="","",SUMIFS(Extra_kosten!$O$3:$O$402,Extra_kosten!$B$3:$B$402,$A285))</f>
        <v/>
      </c>
      <c r="K285" s="14" t="str">
        <f t="shared" si="33"/>
        <v/>
      </c>
      <c r="L285" s="14" t="str">
        <f>IF($A285="","",SUMIFS(Betalingen!$K$3:$K$802,Betalingen!$B$3:$B$802,$A285))</f>
        <v/>
      </c>
      <c r="M285" s="15" t="str">
        <f t="shared" si="30"/>
        <v/>
      </c>
      <c r="N285" s="16" t="str">
        <f t="shared" ref="N285:N304" si="36">IF($A285="","",IF($M285&gt;=1,"Voldaan","Open"))</f>
        <v/>
      </c>
      <c r="O285" s="14" t="str">
        <f t="shared" si="31"/>
        <v/>
      </c>
      <c r="P285" s="17" t="str">
        <f>IF($A285="","",IFERROR(_xludf.AGGREGATE(14,6,Betalingen!$C$3:$C$802/(Betalingen!$B$3:$B$802=$A285),1),""))</f>
        <v/>
      </c>
      <c r="Q285" s="18" t="str">
        <f>IF($E285="","",IF($E285="SRD",1,IF($E285="USD",IFERROR(INDEX(Instellingen!$B$22:$B$221,MATCH($D285,Instellingen!$A$22:$A$221,1)),""),IF($E285="EUR",IFERROR(INDEX(Instellingen!$C$22:$C$221,MATCH($D285,Instellingen!$A$22:$A$221,1)),""),""))))</f>
        <v/>
      </c>
      <c r="R285" s="14" t="str">
        <f t="shared" si="35"/>
        <v/>
      </c>
      <c r="S285" s="14" t="str">
        <f>IF($K285="","",($H285+IF($A285="","",SUMIFS(Extra_kosten!$N$3:$N$402,Extra_kosten!$B$3:$B$402,$A285)))*$Q285)</f>
        <v/>
      </c>
      <c r="T285" s="14" t="str">
        <f>IF($A285="","",SUMIFS(Betalingen!$L$3:$L$802,Betalingen!$B$3:$B$802,$A285))</f>
        <v/>
      </c>
      <c r="U285" s="14" t="str">
        <f>IF($A285="","",SUMIFS(Betalingen!$P$3:$P$802,Betalingen!$B$3:$B$802,$A285))</f>
        <v/>
      </c>
      <c r="V285" s="18" t="str">
        <f>IF($E285="","",IF($E285="SRD",1,IF($E285="USD",IFERROR(INDEX(Instellingen!$B$22:$B$221,MATCH(Instellingen!$B$3,Instellingen!$A$22:$A$221,1)),""),IF($E285="EUR",IFERROR(INDEX(Instellingen!$C$22:$C$221,MATCH(Instellingen!$B$3,Instellingen!$A$22:$A$221,1)),""),""))))</f>
        <v/>
      </c>
      <c r="W285" s="14" t="str">
        <f t="shared" si="34"/>
        <v/>
      </c>
    </row>
    <row r="286" spans="1:23" x14ac:dyDescent="0.3">
      <c r="A286" s="6"/>
      <c r="B286" s="6"/>
      <c r="C286" s="6"/>
      <c r="D286" s="8"/>
      <c r="E286" s="6"/>
      <c r="F286" s="12"/>
      <c r="G286" s="13"/>
      <c r="H286" s="14" t="str">
        <f>IF($F286="","",$F286*IF($G286="",Instellingen!$B$4,$G286))</f>
        <v/>
      </c>
      <c r="I286" s="14" t="str">
        <f t="shared" si="32"/>
        <v/>
      </c>
      <c r="J286" s="14" t="str">
        <f>IF($A286="","",SUMIFS(Extra_kosten!$O$3:$O$402,Extra_kosten!$B$3:$B$402,$A286))</f>
        <v/>
      </c>
      <c r="K286" s="14" t="str">
        <f t="shared" si="33"/>
        <v/>
      </c>
      <c r="L286" s="14" t="str">
        <f>IF($A286="","",SUMIFS(Betalingen!$K$3:$K$802,Betalingen!$B$3:$B$802,$A286))</f>
        <v/>
      </c>
      <c r="M286" s="15" t="str">
        <f t="shared" si="30"/>
        <v/>
      </c>
      <c r="N286" s="16" t="str">
        <f t="shared" si="36"/>
        <v/>
      </c>
      <c r="O286" s="14" t="str">
        <f t="shared" si="31"/>
        <v/>
      </c>
      <c r="P286" s="17" t="str">
        <f>IF($A286="","",IFERROR(_xludf.AGGREGATE(14,6,Betalingen!$C$3:$C$802/(Betalingen!$B$3:$B$802=$A286),1),""))</f>
        <v/>
      </c>
      <c r="Q286" s="18" t="str">
        <f>IF($E286="","",IF($E286="SRD",1,IF($E286="USD",IFERROR(INDEX(Instellingen!$B$22:$B$221,MATCH($D286,Instellingen!$A$22:$A$221,1)),""),IF($E286="EUR",IFERROR(INDEX(Instellingen!$C$22:$C$221,MATCH($D286,Instellingen!$A$22:$A$221,1)),""),""))))</f>
        <v/>
      </c>
      <c r="R286" s="14" t="str">
        <f t="shared" si="35"/>
        <v/>
      </c>
      <c r="S286" s="14" t="str">
        <f>IF($K286="","",($H286+IF($A286="","",SUMIFS(Extra_kosten!$N$3:$N$402,Extra_kosten!$B$3:$B$402,$A286)))*$Q286)</f>
        <v/>
      </c>
      <c r="T286" s="14" t="str">
        <f>IF($A286="","",SUMIFS(Betalingen!$L$3:$L$802,Betalingen!$B$3:$B$802,$A286))</f>
        <v/>
      </c>
      <c r="U286" s="14" t="str">
        <f>IF($A286="","",SUMIFS(Betalingen!$P$3:$P$802,Betalingen!$B$3:$B$802,$A286))</f>
        <v/>
      </c>
      <c r="V286" s="18" t="str">
        <f>IF($E286="","",IF($E286="SRD",1,IF($E286="USD",IFERROR(INDEX(Instellingen!$B$22:$B$221,MATCH(Instellingen!$B$3,Instellingen!$A$22:$A$221,1)),""),IF($E286="EUR",IFERROR(INDEX(Instellingen!$C$22:$C$221,MATCH(Instellingen!$B$3,Instellingen!$A$22:$A$221,1)),""),""))))</f>
        <v/>
      </c>
      <c r="W286" s="14" t="str">
        <f t="shared" si="34"/>
        <v/>
      </c>
    </row>
    <row r="287" spans="1:23" x14ac:dyDescent="0.3">
      <c r="A287" s="6"/>
      <c r="B287" s="6"/>
      <c r="C287" s="6"/>
      <c r="D287" s="8"/>
      <c r="E287" s="6"/>
      <c r="F287" s="12"/>
      <c r="G287" s="13"/>
      <c r="H287" s="14" t="str">
        <f>IF($F287="","",$F287*IF($G287="",Instellingen!$B$4,$G287))</f>
        <v/>
      </c>
      <c r="I287" s="14" t="str">
        <f t="shared" si="32"/>
        <v/>
      </c>
      <c r="J287" s="14" t="str">
        <f>IF($A287="","",SUMIFS(Extra_kosten!$O$3:$O$402,Extra_kosten!$B$3:$B$402,$A287))</f>
        <v/>
      </c>
      <c r="K287" s="14" t="str">
        <f t="shared" si="33"/>
        <v/>
      </c>
      <c r="L287" s="14" t="str">
        <f>IF($A287="","",SUMIFS(Betalingen!$K$3:$K$802,Betalingen!$B$3:$B$802,$A287))</f>
        <v/>
      </c>
      <c r="M287" s="15" t="str">
        <f t="shared" si="30"/>
        <v/>
      </c>
      <c r="N287" s="16" t="str">
        <f t="shared" si="36"/>
        <v/>
      </c>
      <c r="O287" s="14" t="str">
        <f t="shared" si="31"/>
        <v/>
      </c>
      <c r="P287" s="17" t="str">
        <f>IF($A287="","",IFERROR(_xludf.AGGREGATE(14,6,Betalingen!$C$3:$C$802/(Betalingen!$B$3:$B$802=$A287),1),""))</f>
        <v/>
      </c>
      <c r="Q287" s="18" t="str">
        <f>IF($E287="","",IF($E287="SRD",1,IF($E287="USD",IFERROR(INDEX(Instellingen!$B$22:$B$221,MATCH($D287,Instellingen!$A$22:$A$221,1)),""),IF($E287="EUR",IFERROR(INDEX(Instellingen!$C$22:$C$221,MATCH($D287,Instellingen!$A$22:$A$221,1)),""),""))))</f>
        <v/>
      </c>
      <c r="R287" s="14" t="str">
        <f t="shared" si="35"/>
        <v/>
      </c>
      <c r="S287" s="14" t="str">
        <f>IF($K287="","",($H287+IF($A287="","",SUMIFS(Extra_kosten!$N$3:$N$402,Extra_kosten!$B$3:$B$402,$A287)))*$Q287)</f>
        <v/>
      </c>
      <c r="T287" s="14" t="str">
        <f>IF($A287="","",SUMIFS(Betalingen!$L$3:$L$802,Betalingen!$B$3:$B$802,$A287))</f>
        <v/>
      </c>
      <c r="U287" s="14" t="str">
        <f>IF($A287="","",SUMIFS(Betalingen!$P$3:$P$802,Betalingen!$B$3:$B$802,$A287))</f>
        <v/>
      </c>
      <c r="V287" s="18" t="str">
        <f>IF($E287="","",IF($E287="SRD",1,IF($E287="USD",IFERROR(INDEX(Instellingen!$B$22:$B$221,MATCH(Instellingen!$B$3,Instellingen!$A$22:$A$221,1)),""),IF($E287="EUR",IFERROR(INDEX(Instellingen!$C$22:$C$221,MATCH(Instellingen!$B$3,Instellingen!$A$22:$A$221,1)),""),""))))</f>
        <v/>
      </c>
      <c r="W287" s="14" t="str">
        <f t="shared" si="34"/>
        <v/>
      </c>
    </row>
    <row r="288" spans="1:23" x14ac:dyDescent="0.3">
      <c r="A288" s="6"/>
      <c r="B288" s="6"/>
      <c r="C288" s="6"/>
      <c r="D288" s="8"/>
      <c r="E288" s="6"/>
      <c r="F288" s="12"/>
      <c r="G288" s="13"/>
      <c r="H288" s="14" t="str">
        <f>IF($F288="","",$F288*IF($G288="",Instellingen!$B$4,$G288))</f>
        <v/>
      </c>
      <c r="I288" s="14" t="str">
        <f t="shared" si="32"/>
        <v/>
      </c>
      <c r="J288" s="14" t="str">
        <f>IF($A288="","",SUMIFS(Extra_kosten!$O$3:$O$402,Extra_kosten!$B$3:$B$402,$A288))</f>
        <v/>
      </c>
      <c r="K288" s="14" t="str">
        <f t="shared" si="33"/>
        <v/>
      </c>
      <c r="L288" s="14" t="str">
        <f>IF($A288="","",SUMIFS(Betalingen!$K$3:$K$802,Betalingen!$B$3:$B$802,$A288))</f>
        <v/>
      </c>
      <c r="M288" s="15" t="str">
        <f t="shared" si="30"/>
        <v/>
      </c>
      <c r="N288" s="16" t="str">
        <f t="shared" si="36"/>
        <v/>
      </c>
      <c r="O288" s="14" t="str">
        <f t="shared" si="31"/>
        <v/>
      </c>
      <c r="P288" s="17" t="str">
        <f>IF($A288="","",IFERROR(_xludf.AGGREGATE(14,6,Betalingen!$C$3:$C$802/(Betalingen!$B$3:$B$802=$A288),1),""))</f>
        <v/>
      </c>
      <c r="Q288" s="18" t="str">
        <f>IF($E288="","",IF($E288="SRD",1,IF($E288="USD",IFERROR(INDEX(Instellingen!$B$22:$B$221,MATCH($D288,Instellingen!$A$22:$A$221,1)),""),IF($E288="EUR",IFERROR(INDEX(Instellingen!$C$22:$C$221,MATCH($D288,Instellingen!$A$22:$A$221,1)),""),""))))</f>
        <v/>
      </c>
      <c r="R288" s="14" t="str">
        <f t="shared" si="35"/>
        <v/>
      </c>
      <c r="S288" s="14" t="str">
        <f>IF($K288="","",($H288+IF($A288="","",SUMIFS(Extra_kosten!$N$3:$N$402,Extra_kosten!$B$3:$B$402,$A288)))*$Q288)</f>
        <v/>
      </c>
      <c r="T288" s="14" t="str">
        <f>IF($A288="","",SUMIFS(Betalingen!$L$3:$L$802,Betalingen!$B$3:$B$802,$A288))</f>
        <v/>
      </c>
      <c r="U288" s="14" t="str">
        <f>IF($A288="","",SUMIFS(Betalingen!$P$3:$P$802,Betalingen!$B$3:$B$802,$A288))</f>
        <v/>
      </c>
      <c r="V288" s="18" t="str">
        <f>IF($E288="","",IF($E288="SRD",1,IF($E288="USD",IFERROR(INDEX(Instellingen!$B$22:$B$221,MATCH(Instellingen!$B$3,Instellingen!$A$22:$A$221,1)),""),IF($E288="EUR",IFERROR(INDEX(Instellingen!$C$22:$C$221,MATCH(Instellingen!$B$3,Instellingen!$A$22:$A$221,1)),""),""))))</f>
        <v/>
      </c>
      <c r="W288" s="14" t="str">
        <f t="shared" si="34"/>
        <v/>
      </c>
    </row>
    <row r="289" spans="1:23" x14ac:dyDescent="0.3">
      <c r="A289" s="6"/>
      <c r="B289" s="6"/>
      <c r="C289" s="6"/>
      <c r="D289" s="8"/>
      <c r="E289" s="6"/>
      <c r="F289" s="12"/>
      <c r="G289" s="13"/>
      <c r="H289" s="14" t="str">
        <f>IF($F289="","",$F289*IF($G289="",Instellingen!$B$4,$G289))</f>
        <v/>
      </c>
      <c r="I289" s="14" t="str">
        <f t="shared" si="32"/>
        <v/>
      </c>
      <c r="J289" s="14" t="str">
        <f>IF($A289="","",SUMIFS(Extra_kosten!$O$3:$O$402,Extra_kosten!$B$3:$B$402,$A289))</f>
        <v/>
      </c>
      <c r="K289" s="14" t="str">
        <f t="shared" si="33"/>
        <v/>
      </c>
      <c r="L289" s="14" t="str">
        <f>IF($A289="","",SUMIFS(Betalingen!$K$3:$K$802,Betalingen!$B$3:$B$802,$A289))</f>
        <v/>
      </c>
      <c r="M289" s="15" t="str">
        <f t="shared" si="30"/>
        <v/>
      </c>
      <c r="N289" s="16" t="str">
        <f t="shared" si="36"/>
        <v/>
      </c>
      <c r="O289" s="14" t="str">
        <f t="shared" si="31"/>
        <v/>
      </c>
      <c r="P289" s="17" t="str">
        <f>IF($A289="","",IFERROR(_xludf.AGGREGATE(14,6,Betalingen!$C$3:$C$802/(Betalingen!$B$3:$B$802=$A289),1),""))</f>
        <v/>
      </c>
      <c r="Q289" s="18" t="str">
        <f>IF($E289="","",IF($E289="SRD",1,IF($E289="USD",IFERROR(INDEX(Instellingen!$B$22:$B$221,MATCH($D289,Instellingen!$A$22:$A$221,1)),""),IF($E289="EUR",IFERROR(INDEX(Instellingen!$C$22:$C$221,MATCH($D289,Instellingen!$A$22:$A$221,1)),""),""))))</f>
        <v/>
      </c>
      <c r="R289" s="14" t="str">
        <f t="shared" si="35"/>
        <v/>
      </c>
      <c r="S289" s="14" t="str">
        <f>IF($K289="","",($H289+IF($A289="","",SUMIFS(Extra_kosten!$N$3:$N$402,Extra_kosten!$B$3:$B$402,$A289)))*$Q289)</f>
        <v/>
      </c>
      <c r="T289" s="14" t="str">
        <f>IF($A289="","",SUMIFS(Betalingen!$L$3:$L$802,Betalingen!$B$3:$B$802,$A289))</f>
        <v/>
      </c>
      <c r="U289" s="14" t="str">
        <f>IF($A289="","",SUMIFS(Betalingen!$P$3:$P$802,Betalingen!$B$3:$B$802,$A289))</f>
        <v/>
      </c>
      <c r="V289" s="18" t="str">
        <f>IF($E289="","",IF($E289="SRD",1,IF($E289="USD",IFERROR(INDEX(Instellingen!$B$22:$B$221,MATCH(Instellingen!$B$3,Instellingen!$A$22:$A$221,1)),""),IF($E289="EUR",IFERROR(INDEX(Instellingen!$C$22:$C$221,MATCH(Instellingen!$B$3,Instellingen!$A$22:$A$221,1)),""),""))))</f>
        <v/>
      </c>
      <c r="W289" s="14" t="str">
        <f t="shared" si="34"/>
        <v/>
      </c>
    </row>
    <row r="290" spans="1:23" x14ac:dyDescent="0.3">
      <c r="A290" s="6"/>
      <c r="B290" s="6"/>
      <c r="C290" s="6"/>
      <c r="D290" s="8"/>
      <c r="E290" s="6"/>
      <c r="F290" s="12"/>
      <c r="G290" s="13"/>
      <c r="H290" s="14" t="str">
        <f>IF($F290="","",$F290*IF($G290="",Instellingen!$B$4,$G290))</f>
        <v/>
      </c>
      <c r="I290" s="14" t="str">
        <f t="shared" si="32"/>
        <v/>
      </c>
      <c r="J290" s="14" t="str">
        <f>IF($A290="","",SUMIFS(Extra_kosten!$O$3:$O$402,Extra_kosten!$B$3:$B$402,$A290))</f>
        <v/>
      </c>
      <c r="K290" s="14" t="str">
        <f t="shared" si="33"/>
        <v/>
      </c>
      <c r="L290" s="14" t="str">
        <f>IF($A290="","",SUMIFS(Betalingen!$K$3:$K$802,Betalingen!$B$3:$B$802,$A290))</f>
        <v/>
      </c>
      <c r="M290" s="15" t="str">
        <f t="shared" si="30"/>
        <v/>
      </c>
      <c r="N290" s="16" t="str">
        <f t="shared" si="36"/>
        <v/>
      </c>
      <c r="O290" s="14" t="str">
        <f t="shared" si="31"/>
        <v/>
      </c>
      <c r="P290" s="17" t="str">
        <f>IF($A290="","",IFERROR(_xludf.AGGREGATE(14,6,Betalingen!$C$3:$C$802/(Betalingen!$B$3:$B$802=$A290),1),""))</f>
        <v/>
      </c>
      <c r="Q290" s="18" t="str">
        <f>IF($E290="","",IF($E290="SRD",1,IF($E290="USD",IFERROR(INDEX(Instellingen!$B$22:$B$221,MATCH($D290,Instellingen!$A$22:$A$221,1)),""),IF($E290="EUR",IFERROR(INDEX(Instellingen!$C$22:$C$221,MATCH($D290,Instellingen!$A$22:$A$221,1)),""),""))))</f>
        <v/>
      </c>
      <c r="R290" s="14" t="str">
        <f t="shared" si="35"/>
        <v/>
      </c>
      <c r="S290" s="14" t="str">
        <f>IF($K290="","",($H290+IF($A290="","",SUMIFS(Extra_kosten!$N$3:$N$402,Extra_kosten!$B$3:$B$402,$A290)))*$Q290)</f>
        <v/>
      </c>
      <c r="T290" s="14" t="str">
        <f>IF($A290="","",SUMIFS(Betalingen!$L$3:$L$802,Betalingen!$B$3:$B$802,$A290))</f>
        <v/>
      </c>
      <c r="U290" s="14" t="str">
        <f>IF($A290="","",SUMIFS(Betalingen!$P$3:$P$802,Betalingen!$B$3:$B$802,$A290))</f>
        <v/>
      </c>
      <c r="V290" s="18" t="str">
        <f>IF($E290="","",IF($E290="SRD",1,IF($E290="USD",IFERROR(INDEX(Instellingen!$B$22:$B$221,MATCH(Instellingen!$B$3,Instellingen!$A$22:$A$221,1)),""),IF($E290="EUR",IFERROR(INDEX(Instellingen!$C$22:$C$221,MATCH(Instellingen!$B$3,Instellingen!$A$22:$A$221,1)),""),""))))</f>
        <v/>
      </c>
      <c r="W290" s="14" t="str">
        <f t="shared" si="34"/>
        <v/>
      </c>
    </row>
    <row r="291" spans="1:23" x14ac:dyDescent="0.3">
      <c r="A291" s="6"/>
      <c r="B291" s="6"/>
      <c r="C291" s="6"/>
      <c r="D291" s="8"/>
      <c r="E291" s="6"/>
      <c r="F291" s="12"/>
      <c r="G291" s="13"/>
      <c r="H291" s="14" t="str">
        <f>IF($F291="","",$F291*IF($G291="",Instellingen!$B$4,$G291))</f>
        <v/>
      </c>
      <c r="I291" s="14" t="str">
        <f t="shared" si="32"/>
        <v/>
      </c>
      <c r="J291" s="14" t="str">
        <f>IF($A291="","",SUMIFS(Extra_kosten!$O$3:$O$402,Extra_kosten!$B$3:$B$402,$A291))</f>
        <v/>
      </c>
      <c r="K291" s="14" t="str">
        <f t="shared" si="33"/>
        <v/>
      </c>
      <c r="L291" s="14" t="str">
        <f>IF($A291="","",SUMIFS(Betalingen!$K$3:$K$802,Betalingen!$B$3:$B$802,$A291))</f>
        <v/>
      </c>
      <c r="M291" s="15" t="str">
        <f t="shared" si="30"/>
        <v/>
      </c>
      <c r="N291" s="16" t="str">
        <f t="shared" si="36"/>
        <v/>
      </c>
      <c r="O291" s="14" t="str">
        <f t="shared" si="31"/>
        <v/>
      </c>
      <c r="P291" s="17" t="str">
        <f>IF($A291="","",IFERROR(_xludf.AGGREGATE(14,6,Betalingen!$C$3:$C$802/(Betalingen!$B$3:$B$802=$A291),1),""))</f>
        <v/>
      </c>
      <c r="Q291" s="18" t="str">
        <f>IF($E291="","",IF($E291="SRD",1,IF($E291="USD",IFERROR(INDEX(Instellingen!$B$22:$B$221,MATCH($D291,Instellingen!$A$22:$A$221,1)),""),IF($E291="EUR",IFERROR(INDEX(Instellingen!$C$22:$C$221,MATCH($D291,Instellingen!$A$22:$A$221,1)),""),""))))</f>
        <v/>
      </c>
      <c r="R291" s="14" t="str">
        <f t="shared" si="35"/>
        <v/>
      </c>
      <c r="S291" s="14" t="str">
        <f>IF($K291="","",($H291+IF($A291="","",SUMIFS(Extra_kosten!$N$3:$N$402,Extra_kosten!$B$3:$B$402,$A291)))*$Q291)</f>
        <v/>
      </c>
      <c r="T291" s="14" t="str">
        <f>IF($A291="","",SUMIFS(Betalingen!$L$3:$L$802,Betalingen!$B$3:$B$802,$A291))</f>
        <v/>
      </c>
      <c r="U291" s="14" t="str">
        <f>IF($A291="","",SUMIFS(Betalingen!$P$3:$P$802,Betalingen!$B$3:$B$802,$A291))</f>
        <v/>
      </c>
      <c r="V291" s="18" t="str">
        <f>IF($E291="","",IF($E291="SRD",1,IF($E291="USD",IFERROR(INDEX(Instellingen!$B$22:$B$221,MATCH(Instellingen!$B$3,Instellingen!$A$22:$A$221,1)),""),IF($E291="EUR",IFERROR(INDEX(Instellingen!$C$22:$C$221,MATCH(Instellingen!$B$3,Instellingen!$A$22:$A$221,1)),""),""))))</f>
        <v/>
      </c>
      <c r="W291" s="14" t="str">
        <f t="shared" si="34"/>
        <v/>
      </c>
    </row>
    <row r="292" spans="1:23" x14ac:dyDescent="0.3">
      <c r="A292" s="6"/>
      <c r="B292" s="6"/>
      <c r="C292" s="6"/>
      <c r="D292" s="8"/>
      <c r="E292" s="6"/>
      <c r="F292" s="12"/>
      <c r="G292" s="13"/>
      <c r="H292" s="14" t="str">
        <f>IF($F292="","",$F292*IF($G292="",Instellingen!$B$4,$G292))</f>
        <v/>
      </c>
      <c r="I292" s="14" t="str">
        <f t="shared" si="32"/>
        <v/>
      </c>
      <c r="J292" s="14" t="str">
        <f>IF($A292="","",SUMIFS(Extra_kosten!$O$3:$O$402,Extra_kosten!$B$3:$B$402,$A292))</f>
        <v/>
      </c>
      <c r="K292" s="14" t="str">
        <f t="shared" si="33"/>
        <v/>
      </c>
      <c r="L292" s="14" t="str">
        <f>IF($A292="","",SUMIFS(Betalingen!$K$3:$K$802,Betalingen!$B$3:$B$802,$A292))</f>
        <v/>
      </c>
      <c r="M292" s="15" t="str">
        <f t="shared" si="30"/>
        <v/>
      </c>
      <c r="N292" s="16" t="str">
        <f t="shared" si="36"/>
        <v/>
      </c>
      <c r="O292" s="14" t="str">
        <f t="shared" si="31"/>
        <v/>
      </c>
      <c r="P292" s="17" t="str">
        <f>IF($A292="","",IFERROR(_xludf.AGGREGATE(14,6,Betalingen!$C$3:$C$802/(Betalingen!$B$3:$B$802=$A292),1),""))</f>
        <v/>
      </c>
      <c r="Q292" s="18" t="str">
        <f>IF($E292="","",IF($E292="SRD",1,IF($E292="USD",IFERROR(INDEX(Instellingen!$B$22:$B$221,MATCH($D292,Instellingen!$A$22:$A$221,1)),""),IF($E292="EUR",IFERROR(INDEX(Instellingen!$C$22:$C$221,MATCH($D292,Instellingen!$A$22:$A$221,1)),""),""))))</f>
        <v/>
      </c>
      <c r="R292" s="14" t="str">
        <f t="shared" si="35"/>
        <v/>
      </c>
      <c r="S292" s="14" t="str">
        <f>IF($K292="","",($H292+IF($A292="","",SUMIFS(Extra_kosten!$N$3:$N$402,Extra_kosten!$B$3:$B$402,$A292)))*$Q292)</f>
        <v/>
      </c>
      <c r="T292" s="14" t="str">
        <f>IF($A292="","",SUMIFS(Betalingen!$L$3:$L$802,Betalingen!$B$3:$B$802,$A292))</f>
        <v/>
      </c>
      <c r="U292" s="14" t="str">
        <f>IF($A292="","",SUMIFS(Betalingen!$P$3:$P$802,Betalingen!$B$3:$B$802,$A292))</f>
        <v/>
      </c>
      <c r="V292" s="18" t="str">
        <f>IF($E292="","",IF($E292="SRD",1,IF($E292="USD",IFERROR(INDEX(Instellingen!$B$22:$B$221,MATCH(Instellingen!$B$3,Instellingen!$A$22:$A$221,1)),""),IF($E292="EUR",IFERROR(INDEX(Instellingen!$C$22:$C$221,MATCH(Instellingen!$B$3,Instellingen!$A$22:$A$221,1)),""),""))))</f>
        <v/>
      </c>
      <c r="W292" s="14" t="str">
        <f t="shared" si="34"/>
        <v/>
      </c>
    </row>
    <row r="293" spans="1:23" x14ac:dyDescent="0.3">
      <c r="A293" s="6"/>
      <c r="B293" s="6"/>
      <c r="C293" s="6"/>
      <c r="D293" s="8"/>
      <c r="E293" s="6"/>
      <c r="F293" s="12"/>
      <c r="G293" s="13"/>
      <c r="H293" s="14" t="str">
        <f>IF($F293="","",$F293*IF($G293="",Instellingen!$B$4,$G293))</f>
        <v/>
      </c>
      <c r="I293" s="14" t="str">
        <f t="shared" si="32"/>
        <v/>
      </c>
      <c r="J293" s="14" t="str">
        <f>IF($A293="","",SUMIFS(Extra_kosten!$O$3:$O$402,Extra_kosten!$B$3:$B$402,$A293))</f>
        <v/>
      </c>
      <c r="K293" s="14" t="str">
        <f t="shared" si="33"/>
        <v/>
      </c>
      <c r="L293" s="14" t="str">
        <f>IF($A293="","",SUMIFS(Betalingen!$K$3:$K$802,Betalingen!$B$3:$B$802,$A293))</f>
        <v/>
      </c>
      <c r="M293" s="15" t="str">
        <f t="shared" si="30"/>
        <v/>
      </c>
      <c r="N293" s="16" t="str">
        <f t="shared" si="36"/>
        <v/>
      </c>
      <c r="O293" s="14" t="str">
        <f t="shared" si="31"/>
        <v/>
      </c>
      <c r="P293" s="17" t="str">
        <f>IF($A293="","",IFERROR(_xludf.AGGREGATE(14,6,Betalingen!$C$3:$C$802/(Betalingen!$B$3:$B$802=$A293),1),""))</f>
        <v/>
      </c>
      <c r="Q293" s="18" t="str">
        <f>IF($E293="","",IF($E293="SRD",1,IF($E293="USD",IFERROR(INDEX(Instellingen!$B$22:$B$221,MATCH($D293,Instellingen!$A$22:$A$221,1)),""),IF($E293="EUR",IFERROR(INDEX(Instellingen!$C$22:$C$221,MATCH($D293,Instellingen!$A$22:$A$221,1)),""),""))))</f>
        <v/>
      </c>
      <c r="R293" s="14" t="str">
        <f t="shared" si="35"/>
        <v/>
      </c>
      <c r="S293" s="14" t="str">
        <f>IF($K293="","",($H293+IF($A293="","",SUMIFS(Extra_kosten!$N$3:$N$402,Extra_kosten!$B$3:$B$402,$A293)))*$Q293)</f>
        <v/>
      </c>
      <c r="T293" s="14" t="str">
        <f>IF($A293="","",SUMIFS(Betalingen!$L$3:$L$802,Betalingen!$B$3:$B$802,$A293))</f>
        <v/>
      </c>
      <c r="U293" s="14" t="str">
        <f>IF($A293="","",SUMIFS(Betalingen!$P$3:$P$802,Betalingen!$B$3:$B$802,$A293))</f>
        <v/>
      </c>
      <c r="V293" s="18" t="str">
        <f>IF($E293="","",IF($E293="SRD",1,IF($E293="USD",IFERROR(INDEX(Instellingen!$B$22:$B$221,MATCH(Instellingen!$B$3,Instellingen!$A$22:$A$221,1)),""),IF($E293="EUR",IFERROR(INDEX(Instellingen!$C$22:$C$221,MATCH(Instellingen!$B$3,Instellingen!$A$22:$A$221,1)),""),""))))</f>
        <v/>
      </c>
      <c r="W293" s="14" t="str">
        <f t="shared" si="34"/>
        <v/>
      </c>
    </row>
    <row r="294" spans="1:23" x14ac:dyDescent="0.3">
      <c r="A294" s="6"/>
      <c r="B294" s="6"/>
      <c r="C294" s="6"/>
      <c r="D294" s="8"/>
      <c r="E294" s="6"/>
      <c r="F294" s="12"/>
      <c r="G294" s="13"/>
      <c r="H294" s="14" t="str">
        <f>IF($F294="","",$F294*IF($G294="",Instellingen!$B$4,$G294))</f>
        <v/>
      </c>
      <c r="I294" s="14" t="str">
        <f t="shared" si="32"/>
        <v/>
      </c>
      <c r="J294" s="14" t="str">
        <f>IF($A294="","",SUMIFS(Extra_kosten!$O$3:$O$402,Extra_kosten!$B$3:$B$402,$A294))</f>
        <v/>
      </c>
      <c r="K294" s="14" t="str">
        <f t="shared" si="33"/>
        <v/>
      </c>
      <c r="L294" s="14" t="str">
        <f>IF($A294="","",SUMIFS(Betalingen!$K$3:$K$802,Betalingen!$B$3:$B$802,$A294))</f>
        <v/>
      </c>
      <c r="M294" s="15" t="str">
        <f t="shared" si="30"/>
        <v/>
      </c>
      <c r="N294" s="16" t="str">
        <f t="shared" si="36"/>
        <v/>
      </c>
      <c r="O294" s="14" t="str">
        <f t="shared" si="31"/>
        <v/>
      </c>
      <c r="P294" s="17" t="str">
        <f>IF($A294="","",IFERROR(_xludf.AGGREGATE(14,6,Betalingen!$C$3:$C$802/(Betalingen!$B$3:$B$802=$A294),1),""))</f>
        <v/>
      </c>
      <c r="Q294" s="18" t="str">
        <f>IF($E294="","",IF($E294="SRD",1,IF($E294="USD",IFERROR(INDEX(Instellingen!$B$22:$B$221,MATCH($D294,Instellingen!$A$22:$A$221,1)),""),IF($E294="EUR",IFERROR(INDEX(Instellingen!$C$22:$C$221,MATCH($D294,Instellingen!$A$22:$A$221,1)),""),""))))</f>
        <v/>
      </c>
      <c r="R294" s="14" t="str">
        <f t="shared" si="35"/>
        <v/>
      </c>
      <c r="S294" s="14" t="str">
        <f>IF($K294="","",($H294+IF($A294="","",SUMIFS(Extra_kosten!$N$3:$N$402,Extra_kosten!$B$3:$B$402,$A294)))*$Q294)</f>
        <v/>
      </c>
      <c r="T294" s="14" t="str">
        <f>IF($A294="","",SUMIFS(Betalingen!$L$3:$L$802,Betalingen!$B$3:$B$802,$A294))</f>
        <v/>
      </c>
      <c r="U294" s="14" t="str">
        <f>IF($A294="","",SUMIFS(Betalingen!$P$3:$P$802,Betalingen!$B$3:$B$802,$A294))</f>
        <v/>
      </c>
      <c r="V294" s="18" t="str">
        <f>IF($E294="","",IF($E294="SRD",1,IF($E294="USD",IFERROR(INDEX(Instellingen!$B$22:$B$221,MATCH(Instellingen!$B$3,Instellingen!$A$22:$A$221,1)),""),IF($E294="EUR",IFERROR(INDEX(Instellingen!$C$22:$C$221,MATCH(Instellingen!$B$3,Instellingen!$A$22:$A$221,1)),""),""))))</f>
        <v/>
      </c>
      <c r="W294" s="14" t="str">
        <f t="shared" si="34"/>
        <v/>
      </c>
    </row>
    <row r="295" spans="1:23" x14ac:dyDescent="0.3">
      <c r="A295" s="6"/>
      <c r="B295" s="6"/>
      <c r="C295" s="6"/>
      <c r="D295" s="8"/>
      <c r="E295" s="6"/>
      <c r="F295" s="12"/>
      <c r="G295" s="13"/>
      <c r="H295" s="14" t="str">
        <f>IF($F295="","",$F295*IF($G295="",Instellingen!$B$4,$G295))</f>
        <v/>
      </c>
      <c r="I295" s="14" t="str">
        <f t="shared" si="32"/>
        <v/>
      </c>
      <c r="J295" s="14" t="str">
        <f>IF($A295="","",SUMIFS(Extra_kosten!$O$3:$O$402,Extra_kosten!$B$3:$B$402,$A295))</f>
        <v/>
      </c>
      <c r="K295" s="14" t="str">
        <f t="shared" si="33"/>
        <v/>
      </c>
      <c r="L295" s="14" t="str">
        <f>IF($A295="","",SUMIFS(Betalingen!$K$3:$K$802,Betalingen!$B$3:$B$802,$A295))</f>
        <v/>
      </c>
      <c r="M295" s="15" t="str">
        <f t="shared" si="30"/>
        <v/>
      </c>
      <c r="N295" s="16" t="str">
        <f t="shared" si="36"/>
        <v/>
      </c>
      <c r="O295" s="14" t="str">
        <f t="shared" si="31"/>
        <v/>
      </c>
      <c r="P295" s="17" t="str">
        <f>IF($A295="","",IFERROR(_xludf.AGGREGATE(14,6,Betalingen!$C$3:$C$802/(Betalingen!$B$3:$B$802=$A295),1),""))</f>
        <v/>
      </c>
      <c r="Q295" s="18" t="str">
        <f>IF($E295="","",IF($E295="SRD",1,IF($E295="USD",IFERROR(INDEX(Instellingen!$B$22:$B$221,MATCH($D295,Instellingen!$A$22:$A$221,1)),""),IF($E295="EUR",IFERROR(INDEX(Instellingen!$C$22:$C$221,MATCH($D295,Instellingen!$A$22:$A$221,1)),""),""))))</f>
        <v/>
      </c>
      <c r="R295" s="14" t="str">
        <f t="shared" si="35"/>
        <v/>
      </c>
      <c r="S295" s="14" t="str">
        <f>IF($K295="","",($H295+IF($A295="","",SUMIFS(Extra_kosten!$N$3:$N$402,Extra_kosten!$B$3:$B$402,$A295)))*$Q295)</f>
        <v/>
      </c>
      <c r="T295" s="14" t="str">
        <f>IF($A295="","",SUMIFS(Betalingen!$L$3:$L$802,Betalingen!$B$3:$B$802,$A295))</f>
        <v/>
      </c>
      <c r="U295" s="14" t="str">
        <f>IF($A295="","",SUMIFS(Betalingen!$P$3:$P$802,Betalingen!$B$3:$B$802,$A295))</f>
        <v/>
      </c>
      <c r="V295" s="18" t="str">
        <f>IF($E295="","",IF($E295="SRD",1,IF($E295="USD",IFERROR(INDEX(Instellingen!$B$22:$B$221,MATCH(Instellingen!$B$3,Instellingen!$A$22:$A$221,1)),""),IF($E295="EUR",IFERROR(INDEX(Instellingen!$C$22:$C$221,MATCH(Instellingen!$B$3,Instellingen!$A$22:$A$221,1)),""),""))))</f>
        <v/>
      </c>
      <c r="W295" s="14" t="str">
        <f t="shared" si="34"/>
        <v/>
      </c>
    </row>
    <row r="296" spans="1:23" x14ac:dyDescent="0.3">
      <c r="A296" s="6"/>
      <c r="B296" s="6"/>
      <c r="C296" s="6"/>
      <c r="D296" s="8"/>
      <c r="E296" s="6"/>
      <c r="F296" s="12"/>
      <c r="G296" s="13"/>
      <c r="H296" s="14" t="str">
        <f>IF($F296="","",$F296*IF($G296="",Instellingen!$B$4,$G296))</f>
        <v/>
      </c>
      <c r="I296" s="14" t="str">
        <f t="shared" si="32"/>
        <v/>
      </c>
      <c r="J296" s="14" t="str">
        <f>IF($A296="","",SUMIFS(Extra_kosten!$O$3:$O$402,Extra_kosten!$B$3:$B$402,$A296))</f>
        <v/>
      </c>
      <c r="K296" s="14" t="str">
        <f t="shared" si="33"/>
        <v/>
      </c>
      <c r="L296" s="14" t="str">
        <f>IF($A296="","",SUMIFS(Betalingen!$K$3:$K$802,Betalingen!$B$3:$B$802,$A296))</f>
        <v/>
      </c>
      <c r="M296" s="15" t="str">
        <f t="shared" si="30"/>
        <v/>
      </c>
      <c r="N296" s="16" t="str">
        <f t="shared" si="36"/>
        <v/>
      </c>
      <c r="O296" s="14" t="str">
        <f t="shared" si="31"/>
        <v/>
      </c>
      <c r="P296" s="17" t="str">
        <f>IF($A296="","",IFERROR(_xludf.AGGREGATE(14,6,Betalingen!$C$3:$C$802/(Betalingen!$B$3:$B$802=$A296),1),""))</f>
        <v/>
      </c>
      <c r="Q296" s="18" t="str">
        <f>IF($E296="","",IF($E296="SRD",1,IF($E296="USD",IFERROR(INDEX(Instellingen!$B$22:$B$221,MATCH($D296,Instellingen!$A$22:$A$221,1)),""),IF($E296="EUR",IFERROR(INDEX(Instellingen!$C$22:$C$221,MATCH($D296,Instellingen!$A$22:$A$221,1)),""),""))))</f>
        <v/>
      </c>
      <c r="R296" s="14" t="str">
        <f t="shared" si="35"/>
        <v/>
      </c>
      <c r="S296" s="14" t="str">
        <f>IF($K296="","",($H296+IF($A296="","",SUMIFS(Extra_kosten!$N$3:$N$402,Extra_kosten!$B$3:$B$402,$A296)))*$Q296)</f>
        <v/>
      </c>
      <c r="T296" s="14" t="str">
        <f>IF($A296="","",SUMIFS(Betalingen!$L$3:$L$802,Betalingen!$B$3:$B$802,$A296))</f>
        <v/>
      </c>
      <c r="U296" s="14" t="str">
        <f>IF($A296="","",SUMIFS(Betalingen!$P$3:$P$802,Betalingen!$B$3:$B$802,$A296))</f>
        <v/>
      </c>
      <c r="V296" s="18" t="str">
        <f>IF($E296="","",IF($E296="SRD",1,IF($E296="USD",IFERROR(INDEX(Instellingen!$B$22:$B$221,MATCH(Instellingen!$B$3,Instellingen!$A$22:$A$221,1)),""),IF($E296="EUR",IFERROR(INDEX(Instellingen!$C$22:$C$221,MATCH(Instellingen!$B$3,Instellingen!$A$22:$A$221,1)),""),""))))</f>
        <v/>
      </c>
      <c r="W296" s="14" t="str">
        <f t="shared" si="34"/>
        <v/>
      </c>
    </row>
    <row r="297" spans="1:23" x14ac:dyDescent="0.3">
      <c r="A297" s="6"/>
      <c r="B297" s="6"/>
      <c r="C297" s="6"/>
      <c r="D297" s="8"/>
      <c r="E297" s="6"/>
      <c r="F297" s="12"/>
      <c r="G297" s="13"/>
      <c r="H297" s="14" t="str">
        <f>IF($F297="","",$F297*IF($G297="",Instellingen!$B$4,$G297))</f>
        <v/>
      </c>
      <c r="I297" s="14" t="str">
        <f t="shared" si="32"/>
        <v/>
      </c>
      <c r="J297" s="14" t="str">
        <f>IF($A297="","",SUMIFS(Extra_kosten!$O$3:$O$402,Extra_kosten!$B$3:$B$402,$A297))</f>
        <v/>
      </c>
      <c r="K297" s="14" t="str">
        <f t="shared" si="33"/>
        <v/>
      </c>
      <c r="L297" s="14" t="str">
        <f>IF($A297="","",SUMIFS(Betalingen!$K$3:$K$802,Betalingen!$B$3:$B$802,$A297))</f>
        <v/>
      </c>
      <c r="M297" s="15" t="str">
        <f t="shared" si="30"/>
        <v/>
      </c>
      <c r="N297" s="16" t="str">
        <f t="shared" si="36"/>
        <v/>
      </c>
      <c r="O297" s="14" t="str">
        <f t="shared" si="31"/>
        <v/>
      </c>
      <c r="P297" s="17" t="str">
        <f>IF($A297="","",IFERROR(_xludf.AGGREGATE(14,6,Betalingen!$C$3:$C$802/(Betalingen!$B$3:$B$802=$A297),1),""))</f>
        <v/>
      </c>
      <c r="Q297" s="18" t="str">
        <f>IF($E297="","",IF($E297="SRD",1,IF($E297="USD",IFERROR(INDEX(Instellingen!$B$22:$B$221,MATCH($D297,Instellingen!$A$22:$A$221,1)),""),IF($E297="EUR",IFERROR(INDEX(Instellingen!$C$22:$C$221,MATCH($D297,Instellingen!$A$22:$A$221,1)),""),""))))</f>
        <v/>
      </c>
      <c r="R297" s="14" t="str">
        <f t="shared" si="35"/>
        <v/>
      </c>
      <c r="S297" s="14" t="str">
        <f>IF($K297="","",($H297+IF($A297="","",SUMIFS(Extra_kosten!$N$3:$N$402,Extra_kosten!$B$3:$B$402,$A297)))*$Q297)</f>
        <v/>
      </c>
      <c r="T297" s="14" t="str">
        <f>IF($A297="","",SUMIFS(Betalingen!$L$3:$L$802,Betalingen!$B$3:$B$802,$A297))</f>
        <v/>
      </c>
      <c r="U297" s="14" t="str">
        <f>IF($A297="","",SUMIFS(Betalingen!$P$3:$P$802,Betalingen!$B$3:$B$802,$A297))</f>
        <v/>
      </c>
      <c r="V297" s="18" t="str">
        <f>IF($E297="","",IF($E297="SRD",1,IF($E297="USD",IFERROR(INDEX(Instellingen!$B$22:$B$221,MATCH(Instellingen!$B$3,Instellingen!$A$22:$A$221,1)),""),IF($E297="EUR",IFERROR(INDEX(Instellingen!$C$22:$C$221,MATCH(Instellingen!$B$3,Instellingen!$A$22:$A$221,1)),""),""))))</f>
        <v/>
      </c>
      <c r="W297" s="14" t="str">
        <f t="shared" si="34"/>
        <v/>
      </c>
    </row>
    <row r="298" spans="1:23" x14ac:dyDescent="0.3">
      <c r="A298" s="6"/>
      <c r="B298" s="6"/>
      <c r="C298" s="6"/>
      <c r="D298" s="8"/>
      <c r="E298" s="6"/>
      <c r="F298" s="12"/>
      <c r="G298" s="13"/>
      <c r="H298" s="14" t="str">
        <f>IF($F298="","",$F298*IF($G298="",Instellingen!$B$4,$G298))</f>
        <v/>
      </c>
      <c r="I298" s="14" t="str">
        <f t="shared" si="32"/>
        <v/>
      </c>
      <c r="J298" s="14" t="str">
        <f>IF($A298="","",SUMIFS(Extra_kosten!$O$3:$O$402,Extra_kosten!$B$3:$B$402,$A298))</f>
        <v/>
      </c>
      <c r="K298" s="14" t="str">
        <f t="shared" si="33"/>
        <v/>
      </c>
      <c r="L298" s="14" t="str">
        <f>IF($A298="","",SUMIFS(Betalingen!$K$3:$K$802,Betalingen!$B$3:$B$802,$A298))</f>
        <v/>
      </c>
      <c r="M298" s="15" t="str">
        <f t="shared" si="30"/>
        <v/>
      </c>
      <c r="N298" s="16" t="str">
        <f t="shared" si="36"/>
        <v/>
      </c>
      <c r="O298" s="14" t="str">
        <f t="shared" si="31"/>
        <v/>
      </c>
      <c r="P298" s="17" t="str">
        <f>IF($A298="","",IFERROR(_xludf.AGGREGATE(14,6,Betalingen!$C$3:$C$802/(Betalingen!$B$3:$B$802=$A298),1),""))</f>
        <v/>
      </c>
      <c r="Q298" s="18" t="str">
        <f>IF($E298="","",IF($E298="SRD",1,IF($E298="USD",IFERROR(INDEX(Instellingen!$B$22:$B$221,MATCH($D298,Instellingen!$A$22:$A$221,1)),""),IF($E298="EUR",IFERROR(INDEX(Instellingen!$C$22:$C$221,MATCH($D298,Instellingen!$A$22:$A$221,1)),""),""))))</f>
        <v/>
      </c>
      <c r="R298" s="14" t="str">
        <f t="shared" si="35"/>
        <v/>
      </c>
      <c r="S298" s="14" t="str">
        <f>IF($K298="","",($H298+IF($A298="","",SUMIFS(Extra_kosten!$N$3:$N$402,Extra_kosten!$B$3:$B$402,$A298)))*$Q298)</f>
        <v/>
      </c>
      <c r="T298" s="14" t="str">
        <f>IF($A298="","",SUMIFS(Betalingen!$L$3:$L$802,Betalingen!$B$3:$B$802,$A298))</f>
        <v/>
      </c>
      <c r="U298" s="14" t="str">
        <f>IF($A298="","",SUMIFS(Betalingen!$P$3:$P$802,Betalingen!$B$3:$B$802,$A298))</f>
        <v/>
      </c>
      <c r="V298" s="18" t="str">
        <f>IF($E298="","",IF($E298="SRD",1,IF($E298="USD",IFERROR(INDEX(Instellingen!$B$22:$B$221,MATCH(Instellingen!$B$3,Instellingen!$A$22:$A$221,1)),""),IF($E298="EUR",IFERROR(INDEX(Instellingen!$C$22:$C$221,MATCH(Instellingen!$B$3,Instellingen!$A$22:$A$221,1)),""),""))))</f>
        <v/>
      </c>
      <c r="W298" s="14" t="str">
        <f t="shared" si="34"/>
        <v/>
      </c>
    </row>
    <row r="299" spans="1:23" x14ac:dyDescent="0.3">
      <c r="A299" s="6"/>
      <c r="B299" s="6"/>
      <c r="C299" s="6"/>
      <c r="D299" s="8"/>
      <c r="E299" s="6"/>
      <c r="F299" s="12"/>
      <c r="G299" s="13"/>
      <c r="H299" s="14" t="str">
        <f>IF($F299="","",$F299*IF($G299="",Instellingen!$B$4,$G299))</f>
        <v/>
      </c>
      <c r="I299" s="14" t="str">
        <f t="shared" si="32"/>
        <v/>
      </c>
      <c r="J299" s="14" t="str">
        <f>IF($A299="","",SUMIFS(Extra_kosten!$O$3:$O$402,Extra_kosten!$B$3:$B$402,$A299))</f>
        <v/>
      </c>
      <c r="K299" s="14" t="str">
        <f t="shared" si="33"/>
        <v/>
      </c>
      <c r="L299" s="14" t="str">
        <f>IF($A299="","",SUMIFS(Betalingen!$K$3:$K$802,Betalingen!$B$3:$B$802,$A299))</f>
        <v/>
      </c>
      <c r="M299" s="15" t="str">
        <f t="shared" si="30"/>
        <v/>
      </c>
      <c r="N299" s="16" t="str">
        <f t="shared" si="36"/>
        <v/>
      </c>
      <c r="O299" s="14" t="str">
        <f t="shared" si="31"/>
        <v/>
      </c>
      <c r="P299" s="17" t="str">
        <f>IF($A299="","",IFERROR(_xludf.AGGREGATE(14,6,Betalingen!$C$3:$C$802/(Betalingen!$B$3:$B$802=$A299),1),""))</f>
        <v/>
      </c>
      <c r="Q299" s="18" t="str">
        <f>IF($E299="","",IF($E299="SRD",1,IF($E299="USD",IFERROR(INDEX(Instellingen!$B$22:$B$221,MATCH($D299,Instellingen!$A$22:$A$221,1)),""),IF($E299="EUR",IFERROR(INDEX(Instellingen!$C$22:$C$221,MATCH($D299,Instellingen!$A$22:$A$221,1)),""),""))))</f>
        <v/>
      </c>
      <c r="R299" s="14" t="str">
        <f t="shared" si="35"/>
        <v/>
      </c>
      <c r="S299" s="14" t="str">
        <f>IF($K299="","",($H299+IF($A299="","",SUMIFS(Extra_kosten!$N$3:$N$402,Extra_kosten!$B$3:$B$402,$A299)))*$Q299)</f>
        <v/>
      </c>
      <c r="T299" s="14" t="str">
        <f>IF($A299="","",SUMIFS(Betalingen!$L$3:$L$802,Betalingen!$B$3:$B$802,$A299))</f>
        <v/>
      </c>
      <c r="U299" s="14" t="str">
        <f>IF($A299="","",SUMIFS(Betalingen!$P$3:$P$802,Betalingen!$B$3:$B$802,$A299))</f>
        <v/>
      </c>
      <c r="V299" s="18" t="str">
        <f>IF($E299="","",IF($E299="SRD",1,IF($E299="USD",IFERROR(INDEX(Instellingen!$B$22:$B$221,MATCH(Instellingen!$B$3,Instellingen!$A$22:$A$221,1)),""),IF($E299="EUR",IFERROR(INDEX(Instellingen!$C$22:$C$221,MATCH(Instellingen!$B$3,Instellingen!$A$22:$A$221,1)),""),""))))</f>
        <v/>
      </c>
      <c r="W299" s="14" t="str">
        <f t="shared" si="34"/>
        <v/>
      </c>
    </row>
    <row r="300" spans="1:23" x14ac:dyDescent="0.3">
      <c r="A300" s="6"/>
      <c r="B300" s="6"/>
      <c r="C300" s="6"/>
      <c r="D300" s="8"/>
      <c r="E300" s="6"/>
      <c r="F300" s="12"/>
      <c r="G300" s="13"/>
      <c r="H300" s="14" t="str">
        <f>IF($F300="","",$F300*IF($G300="",Instellingen!$B$4,$G300))</f>
        <v/>
      </c>
      <c r="I300" s="14" t="str">
        <f t="shared" si="32"/>
        <v/>
      </c>
      <c r="J300" s="14" t="str">
        <f>IF($A300="","",SUMIFS(Extra_kosten!$O$3:$O$402,Extra_kosten!$B$3:$B$402,$A300))</f>
        <v/>
      </c>
      <c r="K300" s="14" t="str">
        <f t="shared" si="33"/>
        <v/>
      </c>
      <c r="L300" s="14" t="str">
        <f>IF($A300="","",SUMIFS(Betalingen!$K$3:$K$802,Betalingen!$B$3:$B$802,$A300))</f>
        <v/>
      </c>
      <c r="M300" s="15" t="str">
        <f t="shared" si="30"/>
        <v/>
      </c>
      <c r="N300" s="16" t="str">
        <f t="shared" si="36"/>
        <v/>
      </c>
      <c r="O300" s="14" t="str">
        <f t="shared" si="31"/>
        <v/>
      </c>
      <c r="P300" s="17" t="str">
        <f>IF($A300="","",IFERROR(_xludf.AGGREGATE(14,6,Betalingen!$C$3:$C$802/(Betalingen!$B$3:$B$802=$A300),1),""))</f>
        <v/>
      </c>
      <c r="Q300" s="18" t="str">
        <f>IF($E300="","",IF($E300="SRD",1,IF($E300="USD",IFERROR(INDEX(Instellingen!$B$22:$B$221,MATCH($D300,Instellingen!$A$22:$A$221,1)),""),IF($E300="EUR",IFERROR(INDEX(Instellingen!$C$22:$C$221,MATCH($D300,Instellingen!$A$22:$A$221,1)),""),""))))</f>
        <v/>
      </c>
      <c r="R300" s="14" t="str">
        <f t="shared" si="35"/>
        <v/>
      </c>
      <c r="S300" s="14" t="str">
        <f>IF($K300="","",($H300+IF($A300="","",SUMIFS(Extra_kosten!$N$3:$N$402,Extra_kosten!$B$3:$B$402,$A300)))*$Q300)</f>
        <v/>
      </c>
      <c r="T300" s="14" t="str">
        <f>IF($A300="","",SUMIFS(Betalingen!$L$3:$L$802,Betalingen!$B$3:$B$802,$A300))</f>
        <v/>
      </c>
      <c r="U300" s="14" t="str">
        <f>IF($A300="","",SUMIFS(Betalingen!$P$3:$P$802,Betalingen!$B$3:$B$802,$A300))</f>
        <v/>
      </c>
      <c r="V300" s="18" t="str">
        <f>IF($E300="","",IF($E300="SRD",1,IF($E300="USD",IFERROR(INDEX(Instellingen!$B$22:$B$221,MATCH(Instellingen!$B$3,Instellingen!$A$22:$A$221,1)),""),IF($E300="EUR",IFERROR(INDEX(Instellingen!$C$22:$C$221,MATCH(Instellingen!$B$3,Instellingen!$A$22:$A$221,1)),""),""))))</f>
        <v/>
      </c>
      <c r="W300" s="14" t="str">
        <f t="shared" si="34"/>
        <v/>
      </c>
    </row>
    <row r="301" spans="1:23" x14ac:dyDescent="0.3">
      <c r="A301" s="6"/>
      <c r="B301" s="6"/>
      <c r="C301" s="6"/>
      <c r="D301" s="8"/>
      <c r="E301" s="6"/>
      <c r="F301" s="12"/>
      <c r="G301" s="13"/>
      <c r="H301" s="14" t="str">
        <f>IF($F301="","",$F301*IF($G301="",Instellingen!$B$4,$G301))</f>
        <v/>
      </c>
      <c r="I301" s="14" t="str">
        <f t="shared" si="32"/>
        <v/>
      </c>
      <c r="J301" s="14" t="str">
        <f>IF($A301="","",SUMIFS(Extra_kosten!$O$3:$O$402,Extra_kosten!$B$3:$B$402,$A301))</f>
        <v/>
      </c>
      <c r="K301" s="14" t="str">
        <f t="shared" si="33"/>
        <v/>
      </c>
      <c r="L301" s="14" t="str">
        <f>IF($A301="","",SUMIFS(Betalingen!$K$3:$K$802,Betalingen!$B$3:$B$802,$A301))</f>
        <v/>
      </c>
      <c r="M301" s="15" t="str">
        <f t="shared" si="30"/>
        <v/>
      </c>
      <c r="N301" s="16" t="str">
        <f t="shared" si="36"/>
        <v/>
      </c>
      <c r="O301" s="14" t="str">
        <f t="shared" si="31"/>
        <v/>
      </c>
      <c r="P301" s="17" t="str">
        <f>IF($A301="","",IFERROR(_xludf.AGGREGATE(14,6,Betalingen!$C$3:$C$802/(Betalingen!$B$3:$B$802=$A301),1),""))</f>
        <v/>
      </c>
      <c r="Q301" s="18" t="str">
        <f>IF($E301="","",IF($E301="SRD",1,IF($E301="USD",IFERROR(INDEX(Instellingen!$B$22:$B$221,MATCH($D301,Instellingen!$A$22:$A$221,1)),""),IF($E301="EUR",IFERROR(INDEX(Instellingen!$C$22:$C$221,MATCH($D301,Instellingen!$A$22:$A$221,1)),""),""))))</f>
        <v/>
      </c>
      <c r="R301" s="14" t="str">
        <f t="shared" si="35"/>
        <v/>
      </c>
      <c r="S301" s="14" t="str">
        <f>IF($K301="","",($H301+IF($A301="","",SUMIFS(Extra_kosten!$N$3:$N$402,Extra_kosten!$B$3:$B$402,$A301)))*$Q301)</f>
        <v/>
      </c>
      <c r="T301" s="14" t="str">
        <f>IF($A301="","",SUMIFS(Betalingen!$L$3:$L$802,Betalingen!$B$3:$B$802,$A301))</f>
        <v/>
      </c>
      <c r="U301" s="14" t="str">
        <f>IF($A301="","",SUMIFS(Betalingen!$P$3:$P$802,Betalingen!$B$3:$B$802,$A301))</f>
        <v/>
      </c>
      <c r="V301" s="18" t="str">
        <f>IF($E301="","",IF($E301="SRD",1,IF($E301="USD",IFERROR(INDEX(Instellingen!$B$22:$B$221,MATCH(Instellingen!$B$3,Instellingen!$A$22:$A$221,1)),""),IF($E301="EUR",IFERROR(INDEX(Instellingen!$C$22:$C$221,MATCH(Instellingen!$B$3,Instellingen!$A$22:$A$221,1)),""),""))))</f>
        <v/>
      </c>
      <c r="W301" s="14" t="str">
        <f t="shared" si="34"/>
        <v/>
      </c>
    </row>
    <row r="302" spans="1:23" x14ac:dyDescent="0.3">
      <c r="A302" s="6"/>
      <c r="B302" s="6"/>
      <c r="C302" s="6"/>
      <c r="D302" s="8"/>
      <c r="E302" s="6"/>
      <c r="F302" s="12"/>
      <c r="G302" s="13"/>
      <c r="H302" s="14" t="str">
        <f>IF($F302="","",$F302*IF($G302="",Instellingen!$B$4,$G302))</f>
        <v/>
      </c>
      <c r="I302" s="14" t="str">
        <f t="shared" si="32"/>
        <v/>
      </c>
      <c r="J302" s="14" t="str">
        <f>IF($A302="","",SUMIFS(Extra_kosten!$O$3:$O$402,Extra_kosten!$B$3:$B$402,$A302))</f>
        <v/>
      </c>
      <c r="K302" s="14" t="str">
        <f t="shared" si="33"/>
        <v/>
      </c>
      <c r="L302" s="14" t="str">
        <f>IF($A302="","",SUMIFS(Betalingen!$K$3:$K$802,Betalingen!$B$3:$B$802,$A302))</f>
        <v/>
      </c>
      <c r="M302" s="15" t="str">
        <f t="shared" si="30"/>
        <v/>
      </c>
      <c r="N302" s="16" t="str">
        <f t="shared" si="36"/>
        <v/>
      </c>
      <c r="O302" s="14" t="str">
        <f t="shared" si="31"/>
        <v/>
      </c>
      <c r="P302" s="17" t="str">
        <f>IF($A302="","",IFERROR(_xludf.AGGREGATE(14,6,Betalingen!$C$3:$C$802/(Betalingen!$B$3:$B$802=$A302),1),""))</f>
        <v/>
      </c>
      <c r="Q302" s="18" t="str">
        <f>IF($E302="","",IF($E302="SRD",1,IF($E302="USD",IFERROR(INDEX(Instellingen!$B$22:$B$221,MATCH($D302,Instellingen!$A$22:$A$221,1)),""),IF($E302="EUR",IFERROR(INDEX(Instellingen!$C$22:$C$221,MATCH($D302,Instellingen!$A$22:$A$221,1)),""),""))))</f>
        <v/>
      </c>
      <c r="R302" s="14" t="str">
        <f t="shared" si="35"/>
        <v/>
      </c>
      <c r="S302" s="14" t="str">
        <f>IF($K302="","",($H302+IF($A302="","",SUMIFS(Extra_kosten!$N$3:$N$402,Extra_kosten!$B$3:$B$402,$A302)))*$Q302)</f>
        <v/>
      </c>
      <c r="T302" s="14" t="str">
        <f>IF($A302="","",SUMIFS(Betalingen!$L$3:$L$802,Betalingen!$B$3:$B$802,$A302))</f>
        <v/>
      </c>
      <c r="U302" s="14" t="str">
        <f>IF($A302="","",SUMIFS(Betalingen!$P$3:$P$802,Betalingen!$B$3:$B$802,$A302))</f>
        <v/>
      </c>
      <c r="V302" s="18" t="str">
        <f>IF($E302="","",IF($E302="SRD",1,IF($E302="USD",IFERROR(INDEX(Instellingen!$B$22:$B$221,MATCH(Instellingen!$B$3,Instellingen!$A$22:$A$221,1)),""),IF($E302="EUR",IFERROR(INDEX(Instellingen!$C$22:$C$221,MATCH(Instellingen!$B$3,Instellingen!$A$22:$A$221,1)),""),""))))</f>
        <v/>
      </c>
      <c r="W302" s="14" t="str">
        <f t="shared" si="34"/>
        <v/>
      </c>
    </row>
    <row r="303" spans="1:23" x14ac:dyDescent="0.3">
      <c r="A303" s="6"/>
      <c r="B303" s="6"/>
      <c r="C303" s="6"/>
      <c r="D303" s="8"/>
      <c r="E303" s="6"/>
      <c r="F303" s="12"/>
      <c r="G303" s="13"/>
      <c r="H303" s="14" t="str">
        <f>IF($F303="","",$F303*IF($G303="",Instellingen!$B$4,$G303))</f>
        <v/>
      </c>
      <c r="I303" s="14" t="str">
        <f t="shared" si="32"/>
        <v/>
      </c>
      <c r="J303" s="14" t="str">
        <f>IF($A303="","",SUMIFS(Extra_kosten!$O$3:$O$402,Extra_kosten!$B$3:$B$402,$A303))</f>
        <v/>
      </c>
      <c r="K303" s="14" t="str">
        <f t="shared" si="33"/>
        <v/>
      </c>
      <c r="L303" s="14" t="str">
        <f>IF($A303="","",SUMIFS(Betalingen!$K$3:$K$802,Betalingen!$B$3:$B$802,$A303))</f>
        <v/>
      </c>
      <c r="M303" s="15" t="str">
        <f t="shared" si="30"/>
        <v/>
      </c>
      <c r="N303" s="16" t="str">
        <f t="shared" si="36"/>
        <v/>
      </c>
      <c r="O303" s="14" t="str">
        <f t="shared" si="31"/>
        <v/>
      </c>
      <c r="P303" s="17" t="str">
        <f>IF($A303="","",IFERROR(_xludf.AGGREGATE(14,6,Betalingen!$C$3:$C$802/(Betalingen!$B$3:$B$802=$A303),1),""))</f>
        <v/>
      </c>
      <c r="Q303" s="18" t="str">
        <f>IF($E303="","",IF($E303="SRD",1,IF($E303="USD",IFERROR(INDEX(Instellingen!$B$22:$B$221,MATCH($D303,Instellingen!$A$22:$A$221,1)),""),IF($E303="EUR",IFERROR(INDEX(Instellingen!$C$22:$C$221,MATCH($D303,Instellingen!$A$22:$A$221,1)),""),""))))</f>
        <v/>
      </c>
      <c r="R303" s="14" t="str">
        <f t="shared" si="35"/>
        <v/>
      </c>
      <c r="S303" s="14" t="str">
        <f>IF($K303="","",($H303+IF($A303="","",SUMIFS(Extra_kosten!$N$3:$N$402,Extra_kosten!$B$3:$B$402,$A303)))*$Q303)</f>
        <v/>
      </c>
      <c r="T303" s="14" t="str">
        <f>IF($A303="","",SUMIFS(Betalingen!$L$3:$L$802,Betalingen!$B$3:$B$802,$A303))</f>
        <v/>
      </c>
      <c r="U303" s="14" t="str">
        <f>IF($A303="","",SUMIFS(Betalingen!$P$3:$P$802,Betalingen!$B$3:$B$802,$A303))</f>
        <v/>
      </c>
      <c r="V303" s="18" t="str">
        <f>IF($E303="","",IF($E303="SRD",1,IF($E303="USD",IFERROR(INDEX(Instellingen!$B$22:$B$221,MATCH(Instellingen!$B$3,Instellingen!$A$22:$A$221,1)),""),IF($E303="EUR",IFERROR(INDEX(Instellingen!$C$22:$C$221,MATCH(Instellingen!$B$3,Instellingen!$A$22:$A$221,1)),""),""))))</f>
        <v/>
      </c>
      <c r="W303" s="14" t="str">
        <f t="shared" si="34"/>
        <v/>
      </c>
    </row>
    <row r="304" spans="1:23" x14ac:dyDescent="0.3">
      <c r="A304" s="6"/>
      <c r="B304" s="6"/>
      <c r="C304" s="6"/>
      <c r="D304" s="8"/>
      <c r="E304" s="6"/>
      <c r="F304" s="12"/>
      <c r="G304" s="13"/>
      <c r="H304" s="14" t="str">
        <f>IF($F304="","",$F304*IF($G304="",Instellingen!$B$4,$G304))</f>
        <v/>
      </c>
      <c r="I304" s="14" t="str">
        <f t="shared" si="32"/>
        <v/>
      </c>
      <c r="J304" s="14" t="str">
        <f>IF($A304="","",SUMIFS(Extra_kosten!$O$3:$O$402,Extra_kosten!$B$3:$B$402,$A304))</f>
        <v/>
      </c>
      <c r="K304" s="14" t="str">
        <f t="shared" si="33"/>
        <v/>
      </c>
      <c r="L304" s="14" t="str">
        <f>IF($A304="","",SUMIFS(Betalingen!$K$3:$K$802,Betalingen!$B$3:$B$802,$A304))</f>
        <v/>
      </c>
      <c r="M304" s="15" t="str">
        <f t="shared" si="30"/>
        <v/>
      </c>
      <c r="N304" s="16" t="str">
        <f t="shared" si="36"/>
        <v/>
      </c>
      <c r="O304" s="14" t="str">
        <f t="shared" si="31"/>
        <v/>
      </c>
      <c r="P304" s="17" t="str">
        <f>IF($A304="","",IFERROR(_xludf.AGGREGATE(14,6,Betalingen!$C$3:$C$802/(Betalingen!$B$3:$B$802=$A304),1),""))</f>
        <v/>
      </c>
      <c r="Q304" s="18" t="str">
        <f>IF($E304="","",IF($E304="SRD",1,IF($E304="USD",IFERROR(INDEX(Instellingen!$B$22:$B$221,MATCH($D304,Instellingen!$A$22:$A$221,1)),""),IF($E304="EUR",IFERROR(INDEX(Instellingen!$C$22:$C$221,MATCH($D304,Instellingen!$A$22:$A$221,1)),""),""))))</f>
        <v/>
      </c>
      <c r="R304" s="14" t="str">
        <f t="shared" si="35"/>
        <v/>
      </c>
      <c r="S304" s="14" t="str">
        <f>IF($K304="","",($H304+IF($A304="","",SUMIFS(Extra_kosten!$N$3:$N$402,Extra_kosten!$B$3:$B$402,$A304)))*$Q304)</f>
        <v/>
      </c>
      <c r="T304" s="14" t="str">
        <f>IF($A304="","",SUMIFS(Betalingen!$L$3:$L$802,Betalingen!$B$3:$B$802,$A304))</f>
        <v/>
      </c>
      <c r="U304" s="14" t="str">
        <f>IF($A304="","",SUMIFS(Betalingen!$P$3:$P$802,Betalingen!$B$3:$B$802,$A304))</f>
        <v/>
      </c>
      <c r="V304" s="18" t="str">
        <f>IF($E304="","",IF($E304="SRD",1,IF($E304="USD",IFERROR(INDEX(Instellingen!$B$22:$B$221,MATCH(Instellingen!$B$3,Instellingen!$A$22:$A$221,1)),""),IF($E304="EUR",IFERROR(INDEX(Instellingen!$C$22:$C$221,MATCH(Instellingen!$B$3,Instellingen!$A$22:$A$221,1)),""),""))))</f>
        <v/>
      </c>
      <c r="W304" s="14" t="str">
        <f t="shared" si="34"/>
        <v/>
      </c>
    </row>
  </sheetData>
  <autoFilter ref="A2:W304" xr:uid="{00000000-0009-0000-0000-000002000000}"/>
  <mergeCells count="1">
    <mergeCell ref="A1:W1"/>
  </mergeCells>
  <phoneticPr fontId="8" type="noConversion"/>
  <conditionalFormatting sqref="N3:N304">
    <cfRule type="expression" dxfId="1" priority="1">
      <formula>$N3="Voldaan"</formula>
    </cfRule>
    <cfRule type="expression" dxfId="0" priority="2">
      <formula>$N3="Open"</formula>
    </cfRule>
  </conditionalFormatting>
  <dataValidations count="2">
    <dataValidation type="list" allowBlank="1" sqref="E3:E304" xr:uid="{00000000-0002-0000-0200-000000000000}">
      <formula1>LST_Valuta</formula1>
    </dataValidation>
    <dataValidation type="decimal" allowBlank="1" sqref="G3:G304" xr:uid="{00000000-0002-0000-0200-000001000000}">
      <formula1>0</formula1>
      <formula2>1</formula2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02"/>
  <sheetViews>
    <sheetView showGridLines="0" workbookViewId="0">
      <pane ySplit="2" topLeftCell="A3" activePane="bottomLeft" state="frozen"/>
      <selection pane="bottomLeft" activeCell="G9" sqref="G9"/>
    </sheetView>
  </sheetViews>
  <sheetFormatPr defaultRowHeight="14.4" x14ac:dyDescent="0.3"/>
  <cols>
    <col min="1" max="2" width="12" customWidth="1"/>
    <col min="3" max="6" width="14" customWidth="1"/>
    <col min="7" max="8" width="20" customWidth="1"/>
    <col min="9" max="9" width="12" customWidth="1"/>
    <col min="10" max="11" width="22" customWidth="1"/>
    <col min="12" max="12" width="18" customWidth="1"/>
    <col min="13" max="13" width="26" customWidth="1"/>
    <col min="14" max="14" width="16" customWidth="1"/>
    <col min="15" max="15" width="8" customWidth="1"/>
    <col min="16" max="16" width="16" customWidth="1"/>
    <col min="17" max="17" width="22" customWidth="1"/>
    <col min="18" max="18" width="26" customWidth="1"/>
    <col min="19" max="19" width="24" customWidth="1"/>
  </cols>
  <sheetData>
    <row r="1" spans="1:19" ht="24" customHeight="1" x14ac:dyDescent="0.4">
      <c r="A1" s="23" t="s">
        <v>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30" customHeight="1" x14ac:dyDescent="0.3">
      <c r="A2" s="5" t="s">
        <v>58</v>
      </c>
      <c r="B2" s="5" t="s">
        <v>36</v>
      </c>
      <c r="C2" s="5" t="s">
        <v>59</v>
      </c>
      <c r="D2" s="5" t="s">
        <v>25</v>
      </c>
      <c r="E2" s="5" t="s">
        <v>60</v>
      </c>
      <c r="F2" s="5" t="s">
        <v>61</v>
      </c>
      <c r="G2" s="5" t="s">
        <v>122</v>
      </c>
      <c r="H2" s="5" t="s">
        <v>62</v>
      </c>
      <c r="I2" s="5" t="s">
        <v>38</v>
      </c>
      <c r="J2" s="5" t="s">
        <v>63</v>
      </c>
      <c r="K2" s="5" t="s">
        <v>64</v>
      </c>
      <c r="L2" s="5" t="s">
        <v>65</v>
      </c>
      <c r="M2" s="5" t="s">
        <v>66</v>
      </c>
      <c r="N2" s="5" t="s">
        <v>67</v>
      </c>
      <c r="O2" s="5" t="s">
        <v>40</v>
      </c>
      <c r="P2" s="5" t="s">
        <v>54</v>
      </c>
      <c r="Q2" s="5" t="s">
        <v>68</v>
      </c>
      <c r="R2" s="5" t="s">
        <v>69</v>
      </c>
      <c r="S2" s="5" t="s">
        <v>70</v>
      </c>
    </row>
    <row r="3" spans="1:19" x14ac:dyDescent="0.3">
      <c r="A3" s="6" t="s">
        <v>116</v>
      </c>
      <c r="B3" s="6" t="s">
        <v>104</v>
      </c>
      <c r="C3" s="8">
        <v>46085</v>
      </c>
      <c r="D3" s="6" t="s">
        <v>31</v>
      </c>
      <c r="E3" s="7">
        <v>1</v>
      </c>
      <c r="F3" s="6" t="s">
        <v>26</v>
      </c>
      <c r="G3" s="12">
        <v>75600</v>
      </c>
      <c r="H3" s="18">
        <f>IF($F3="","",IF($F3="SRD",1,IF($F3="USD",IFERROR(INDEX(Instellingen!$B$22:$B$221,MATCH($C3,Instellingen!$A$22:$A$221,1)),""),IF($F3="EUR",IFERROR(INDEX(Instellingen!$C$22:$C$221,MATCH($C3,Instellingen!$A$22:$A$221,1)),""),""))))</f>
        <v>1</v>
      </c>
      <c r="I3" s="16" t="str">
        <f>IF($B3="","",IFERROR(VLOOKUP($B3,Facturen!$A$3:$W$304,5,FALSE),""))</f>
        <v>SRD</v>
      </c>
      <c r="J3" s="18">
        <f>IF($I3="","",IF($I3="SRD",1,IF($I3="USD",IFERROR(INDEX(Instellingen!$B$22:$B$221,MATCH($C3,Instellingen!$A$22:$A$221,1)),""),IF($I3="EUR",IFERROR(INDEX(Instellingen!$C$22:$C$221,MATCH($C3,Instellingen!$A$22:$A$221,1)),""),""))))</f>
        <v>1</v>
      </c>
      <c r="K3" s="14">
        <f t="shared" ref="K3:K66" si="0">IF($G3="","",IFERROR($G3*$H3/$J3,0))</f>
        <v>75600</v>
      </c>
      <c r="L3" s="14">
        <f t="shared" ref="L3:L66" si="1">IF($G3="","",IFERROR($G3*$H3,0))</f>
        <v>75600</v>
      </c>
      <c r="M3" s="14">
        <f>IF($B3="","",IFERROR(VLOOKUP($B3,Facturen!$A$3:$W$304,11,FALSE),""))</f>
        <v>75600</v>
      </c>
      <c r="N3" s="15">
        <f t="shared" ref="N3:N66" si="2">IF($M3="","",IFERROR($K3/$M3,0))</f>
        <v>1</v>
      </c>
      <c r="O3" s="15">
        <f>IF($B3="","",IFERROR(IF(VLOOKUP($B3,Facturen!$A$3:$W$304,7,FALSE)="",Instellingen!$B$4,VLOOKUP($B3,Facturen!$A$3:$W$304,7,FALSE)),""))</f>
        <v>0</v>
      </c>
      <c r="P3" s="14">
        <f t="shared" ref="P3:P66" si="3">IF($L3="","",IFERROR($L3*$O3/(1+$O3),0))</f>
        <v>0</v>
      </c>
      <c r="Q3" s="14">
        <f t="shared" ref="Q3:Q66" si="4">IF($E3="","",IFERROR($M3*$E3,0))</f>
        <v>75600</v>
      </c>
      <c r="R3" s="14">
        <f t="shared" ref="R3:R66" si="5">IF($Q3="","",IFERROR($Q3*$J3/$H3,0))</f>
        <v>75600</v>
      </c>
      <c r="S3" s="6"/>
    </row>
    <row r="4" spans="1:19" x14ac:dyDescent="0.3">
      <c r="A4" s="6" t="s">
        <v>117</v>
      </c>
      <c r="B4" s="6" t="s">
        <v>109</v>
      </c>
      <c r="C4" s="8">
        <v>46085</v>
      </c>
      <c r="D4" s="6" t="s">
        <v>31</v>
      </c>
      <c r="E4" s="7">
        <v>1</v>
      </c>
      <c r="F4" s="6" t="s">
        <v>26</v>
      </c>
      <c r="G4" s="12">
        <v>2990</v>
      </c>
      <c r="H4" s="18">
        <f>IF($F4="","",IF($F4="SRD",1,IF($F4="USD",IFERROR(INDEX(Instellingen!$B$22:$B$221,MATCH($C4,Instellingen!$A$22:$A$221,1)),""),IF($F4="EUR",IFERROR(INDEX(Instellingen!$C$22:$C$221,MATCH($C4,Instellingen!$A$22:$A$221,1)),""),""))))</f>
        <v>1</v>
      </c>
      <c r="I4" s="16" t="str">
        <f>IF($B4="","",IFERROR(VLOOKUP($B4,Facturen!$A$3:$W$304,5,FALSE),""))</f>
        <v>SRD</v>
      </c>
      <c r="J4" s="18">
        <f>IF($I4="","",IF($I4="SRD",1,IF($I4="USD",IFERROR(INDEX(Instellingen!$B$22:$B$221,MATCH($C4,Instellingen!$A$22:$A$221,1)),""),IF($I4="EUR",IFERROR(INDEX(Instellingen!$C$22:$C$221,MATCH($C4,Instellingen!$A$22:$A$221,1)),""),""))))</f>
        <v>1</v>
      </c>
      <c r="K4" s="14">
        <f t="shared" si="0"/>
        <v>2990</v>
      </c>
      <c r="L4" s="14">
        <f t="shared" si="1"/>
        <v>2990</v>
      </c>
      <c r="M4" s="14">
        <f>IF($B4="","",IFERROR(VLOOKUP($B4,Facturen!$A$3:$W$304,11,FALSE),""))</f>
        <v>2990</v>
      </c>
      <c r="N4" s="15">
        <f t="shared" si="2"/>
        <v>1</v>
      </c>
      <c r="O4" s="15">
        <f>IF($B4="","",IFERROR(IF(VLOOKUP($B4,Facturen!$A$3:$W$304,7,FALSE)="",Instellingen!$B$4,VLOOKUP($B4,Facturen!$A$3:$W$304,7,FALSE)),""))</f>
        <v>0</v>
      </c>
      <c r="P4" s="14">
        <f t="shared" si="3"/>
        <v>0</v>
      </c>
      <c r="Q4" s="14">
        <f t="shared" si="4"/>
        <v>2990</v>
      </c>
      <c r="R4" s="14">
        <f t="shared" si="5"/>
        <v>2990</v>
      </c>
      <c r="S4" s="6"/>
    </row>
    <row r="5" spans="1:19" x14ac:dyDescent="0.3">
      <c r="A5" s="6" t="s">
        <v>118</v>
      </c>
      <c r="B5" s="6" t="s">
        <v>110</v>
      </c>
      <c r="C5" s="8">
        <v>46085</v>
      </c>
      <c r="D5" s="6" t="s">
        <v>31</v>
      </c>
      <c r="E5" s="7">
        <v>1</v>
      </c>
      <c r="F5" s="6" t="s">
        <v>26</v>
      </c>
      <c r="G5" s="12">
        <v>7470</v>
      </c>
      <c r="H5" s="18">
        <f>IF($F5="","",IF($F5="SRD",1,IF($F5="USD",IFERROR(INDEX(Instellingen!$B$22:$B$221,MATCH($C5,Instellingen!$A$22:$A$221,1)),""),IF($F5="EUR",IFERROR(INDEX(Instellingen!$C$22:$C$221,MATCH($C5,Instellingen!$A$22:$A$221,1)),""),""))))</f>
        <v>1</v>
      </c>
      <c r="I5" s="16" t="str">
        <f>IF($B5="","",IFERROR(VLOOKUP($B5,Facturen!$A$3:$W$304,5,FALSE),""))</f>
        <v>SRD</v>
      </c>
      <c r="J5" s="18">
        <f>IF($I5="","",IF($I5="SRD",1,IF($I5="USD",IFERROR(INDEX(Instellingen!$B$22:$B$221,MATCH($C5,Instellingen!$A$22:$A$221,1)),""),IF($I5="EUR",IFERROR(INDEX(Instellingen!$C$22:$C$221,MATCH($C5,Instellingen!$A$22:$A$221,1)),""),""))))</f>
        <v>1</v>
      </c>
      <c r="K5" s="14">
        <f t="shared" si="0"/>
        <v>7470</v>
      </c>
      <c r="L5" s="14">
        <f t="shared" si="1"/>
        <v>7470</v>
      </c>
      <c r="M5" s="14">
        <f>IF($B5="","",IFERROR(VLOOKUP($B5,Facturen!$A$3:$W$304,11,FALSE),""))</f>
        <v>7470</v>
      </c>
      <c r="N5" s="15">
        <f t="shared" si="2"/>
        <v>1</v>
      </c>
      <c r="O5" s="15">
        <f>IF($B5="","",IFERROR(IF(VLOOKUP($B5,Facturen!$A$3:$W$304,7,FALSE)="",Instellingen!$B$4,VLOOKUP($B5,Facturen!$A$3:$W$304,7,FALSE)),""))</f>
        <v>0</v>
      </c>
      <c r="P5" s="14">
        <f t="shared" si="3"/>
        <v>0</v>
      </c>
      <c r="Q5" s="14">
        <f t="shared" si="4"/>
        <v>7470</v>
      </c>
      <c r="R5" s="14">
        <f t="shared" si="5"/>
        <v>7470</v>
      </c>
      <c r="S5" s="6"/>
    </row>
    <row r="6" spans="1:19" x14ac:dyDescent="0.3">
      <c r="A6" s="6" t="s">
        <v>119</v>
      </c>
      <c r="B6" s="6" t="s">
        <v>111</v>
      </c>
      <c r="C6" s="8">
        <v>46085</v>
      </c>
      <c r="D6" s="6" t="s">
        <v>31</v>
      </c>
      <c r="E6" s="7">
        <v>1</v>
      </c>
      <c r="F6" s="6" t="s">
        <v>26</v>
      </c>
      <c r="G6" s="12">
        <v>270</v>
      </c>
      <c r="H6" s="18">
        <f>IF($F6="","",IF($F6="SRD",1,IF($F6="USD",IFERROR(INDEX(Instellingen!$B$22:$B$221,MATCH($C6,Instellingen!$A$22:$A$221,1)),""),IF($F6="EUR",IFERROR(INDEX(Instellingen!$C$22:$C$221,MATCH($C6,Instellingen!$A$22:$A$221,1)),""),""))))</f>
        <v>1</v>
      </c>
      <c r="I6" s="16" t="str">
        <f>IF($B6="","",IFERROR(VLOOKUP($B6,Facturen!$A$3:$W$304,5,FALSE),""))</f>
        <v>SRD</v>
      </c>
      <c r="J6" s="18">
        <f>IF($I6="","",IF($I6="SRD",1,IF($I6="USD",IFERROR(INDEX(Instellingen!$B$22:$B$221,MATCH($C6,Instellingen!$A$22:$A$221,1)),""),IF($I6="EUR",IFERROR(INDEX(Instellingen!$C$22:$C$221,MATCH($C6,Instellingen!$A$22:$A$221,1)),""),""))))</f>
        <v>1</v>
      </c>
      <c r="K6" s="14">
        <f t="shared" si="0"/>
        <v>270</v>
      </c>
      <c r="L6" s="14">
        <f t="shared" si="1"/>
        <v>270</v>
      </c>
      <c r="M6" s="14">
        <f>IF($B6="","",IFERROR(VLOOKUP($B6,Facturen!$A$3:$W$304,11,FALSE),""))</f>
        <v>270</v>
      </c>
      <c r="N6" s="15">
        <f t="shared" si="2"/>
        <v>1</v>
      </c>
      <c r="O6" s="15">
        <f>IF($B6="","",IFERROR(IF(VLOOKUP($B6,Facturen!$A$3:$W$304,7,FALSE)="",Instellingen!$B$4,VLOOKUP($B6,Facturen!$A$3:$W$304,7,FALSE)),""))</f>
        <v>0</v>
      </c>
      <c r="P6" s="14"/>
      <c r="Q6" s="14">
        <f t="shared" si="4"/>
        <v>270</v>
      </c>
      <c r="R6" s="14">
        <f t="shared" si="5"/>
        <v>270</v>
      </c>
      <c r="S6" s="6"/>
    </row>
    <row r="7" spans="1:19" x14ac:dyDescent="0.3">
      <c r="A7" s="6" t="s">
        <v>120</v>
      </c>
      <c r="B7" s="6" t="s">
        <v>112</v>
      </c>
      <c r="C7" s="8">
        <v>46085</v>
      </c>
      <c r="D7" s="6" t="s">
        <v>31</v>
      </c>
      <c r="E7" s="7">
        <v>1</v>
      </c>
      <c r="F7" s="6" t="s">
        <v>26</v>
      </c>
      <c r="G7" s="12">
        <v>12257.5</v>
      </c>
      <c r="H7" s="18">
        <f>IF($F7="","",IF($F7="SRD",1,IF($F7="USD",IFERROR(INDEX(Instellingen!$B$22:$B$221,MATCH($C7,Instellingen!$A$22:$A$221,1)),""),IF($F7="EUR",IFERROR(INDEX(Instellingen!$C$22:$C$221,MATCH($C7,Instellingen!$A$22:$A$221,1)),""),""))))</f>
        <v>1</v>
      </c>
      <c r="I7" s="16" t="str">
        <f>IF($B7="","",IFERROR(VLOOKUP($B7,Facturen!$A$3:$W$304,5,FALSE),""))</f>
        <v>SRD</v>
      </c>
      <c r="J7" s="18">
        <f>IF($I7="","",IF($I7="SRD",1,IF($I7="USD",IFERROR(INDEX(Instellingen!$B$22:$B$221,MATCH($C7,Instellingen!$A$22:$A$221,1)),""),IF($I7="EUR",IFERROR(INDEX(Instellingen!$C$22:$C$221,MATCH($C7,Instellingen!$A$22:$A$221,1)),""),""))))</f>
        <v>1</v>
      </c>
      <c r="K7" s="14">
        <f t="shared" si="0"/>
        <v>12257.5</v>
      </c>
      <c r="L7" s="14">
        <f t="shared" si="1"/>
        <v>12257.5</v>
      </c>
      <c r="M7" s="14">
        <f>IF($B7="","",IFERROR(VLOOKUP($B7,Facturen!$A$3:$W$304,11,FALSE),""))</f>
        <v>12257.5</v>
      </c>
      <c r="N7" s="15">
        <f t="shared" si="2"/>
        <v>1</v>
      </c>
      <c r="O7" s="15">
        <f>IF($B7="","",IFERROR(IF(VLOOKUP($B7,Facturen!$A$3:$W$304,7,FALSE)="",Instellingen!$B$4,VLOOKUP($B7,Facturen!$A$3:$W$304,7,FALSE)),""))</f>
        <v>0</v>
      </c>
      <c r="P7" s="14">
        <f t="shared" si="3"/>
        <v>0</v>
      </c>
      <c r="Q7" s="14">
        <f t="shared" si="4"/>
        <v>12257.5</v>
      </c>
      <c r="R7" s="14">
        <f t="shared" si="5"/>
        <v>12257.5</v>
      </c>
      <c r="S7" s="6"/>
    </row>
    <row r="8" spans="1:19" x14ac:dyDescent="0.3">
      <c r="A8" s="6" t="s">
        <v>121</v>
      </c>
      <c r="B8" s="6" t="s">
        <v>115</v>
      </c>
      <c r="C8" s="8">
        <v>46085</v>
      </c>
      <c r="D8" s="6" t="s">
        <v>31</v>
      </c>
      <c r="E8" s="7">
        <v>1</v>
      </c>
      <c r="F8" s="6" t="s">
        <v>26</v>
      </c>
      <c r="G8" s="12">
        <v>6859</v>
      </c>
      <c r="H8" s="18">
        <f>IF($F8="","",IF($F8="SRD",1,IF($F8="USD",IFERROR(INDEX(Instellingen!$B$22:$B$221,MATCH($C8,Instellingen!$A$22:$A$221,1)),""),IF($F8="EUR",IFERROR(INDEX(Instellingen!$C$22:$C$221,MATCH($C8,Instellingen!$A$22:$A$221,1)),""),""))))</f>
        <v>1</v>
      </c>
      <c r="I8" s="16" t="str">
        <f>IF($B8="","",IFERROR(VLOOKUP($B8,Facturen!$A$3:$W$304,5,FALSE),""))</f>
        <v>SRD</v>
      </c>
      <c r="J8" s="18">
        <f>IF($I8="","",IF($I8="SRD",1,IF($I8="USD",IFERROR(INDEX(Instellingen!$B$22:$B$221,MATCH($C8,Instellingen!$A$22:$A$221,1)),""),IF($I8="EUR",IFERROR(INDEX(Instellingen!$C$22:$C$221,MATCH($C8,Instellingen!$A$22:$A$221,1)),""),""))))</f>
        <v>1</v>
      </c>
      <c r="K8" s="14">
        <f t="shared" si="0"/>
        <v>6859</v>
      </c>
      <c r="L8" s="14">
        <f t="shared" si="1"/>
        <v>6859</v>
      </c>
      <c r="M8" s="14">
        <f>IF($B8="","",IFERROR(VLOOKUP($B8,Facturen!$A$3:$W$304,11,FALSE),""))</f>
        <v>6859</v>
      </c>
      <c r="N8" s="15">
        <f t="shared" si="2"/>
        <v>1</v>
      </c>
      <c r="O8" s="15">
        <f>IF($B8="","",IFERROR(IF(VLOOKUP($B8,Facturen!$A$3:$W$304,7,FALSE)="",Instellingen!$B$4,VLOOKUP($B8,Facturen!$A$3:$W$304,7,FALSE)),""))</f>
        <v>0</v>
      </c>
      <c r="P8" s="14">
        <f t="shared" si="3"/>
        <v>0</v>
      </c>
      <c r="Q8" s="14">
        <f t="shared" si="4"/>
        <v>6859</v>
      </c>
      <c r="R8" s="14">
        <f t="shared" si="5"/>
        <v>6859</v>
      </c>
      <c r="S8" s="6"/>
    </row>
    <row r="9" spans="1:19" x14ac:dyDescent="0.3">
      <c r="A9" s="6"/>
      <c r="B9" s="6"/>
      <c r="C9" s="8"/>
      <c r="D9" s="6"/>
      <c r="E9" s="7"/>
      <c r="F9" s="6"/>
      <c r="G9" s="12"/>
      <c r="H9" s="18" t="str">
        <f>IF($F9="","",IF($F9="SRD",1,IF($F9="USD",IFERROR(INDEX(Instellingen!$B$22:$B$221,MATCH($C9,Instellingen!$A$22:$A$221,1)),""),IF($F9="EUR",IFERROR(INDEX(Instellingen!$C$22:$C$221,MATCH($C9,Instellingen!$A$22:$A$221,1)),""),""))))</f>
        <v/>
      </c>
      <c r="I9" s="16" t="str">
        <f>IF($B9="","",IFERROR(VLOOKUP($B9,Facturen!$A$3:$W$304,5,FALSE),""))</f>
        <v/>
      </c>
      <c r="J9" s="18" t="str">
        <f>IF($I9="","",IF($I9="SRD",1,IF($I9="USD",IFERROR(INDEX(Instellingen!$B$22:$B$221,MATCH($C9,Instellingen!$A$22:$A$221,1)),""),IF($I9="EUR",IFERROR(INDEX(Instellingen!$C$22:$C$221,MATCH($C9,Instellingen!$A$22:$A$221,1)),""),""))))</f>
        <v/>
      </c>
      <c r="K9" s="14" t="str">
        <f t="shared" si="0"/>
        <v/>
      </c>
      <c r="L9" s="14" t="str">
        <f t="shared" si="1"/>
        <v/>
      </c>
      <c r="M9" s="14" t="str">
        <f>IF($B9="","",IFERROR(VLOOKUP($B9,Facturen!$A$3:$W$304,11,FALSE),""))</f>
        <v/>
      </c>
      <c r="N9" s="15" t="str">
        <f t="shared" si="2"/>
        <v/>
      </c>
      <c r="O9" s="15" t="str">
        <f>IF($B9="","",IFERROR(IF(VLOOKUP($B9,Facturen!$A$3:$W$304,7,FALSE)="",Instellingen!$B$4,VLOOKUP($B9,Facturen!$A$3:$W$304,7,FALSE)),""))</f>
        <v/>
      </c>
      <c r="P9" s="14" t="str">
        <f t="shared" si="3"/>
        <v/>
      </c>
      <c r="Q9" s="14" t="str">
        <f t="shared" si="4"/>
        <v/>
      </c>
      <c r="R9" s="14" t="str">
        <f t="shared" si="5"/>
        <v/>
      </c>
      <c r="S9" s="6"/>
    </row>
    <row r="10" spans="1:19" x14ac:dyDescent="0.3">
      <c r="A10" s="6"/>
      <c r="B10" s="6"/>
      <c r="C10" s="8"/>
      <c r="D10" s="6"/>
      <c r="E10" s="7"/>
      <c r="F10" s="6"/>
      <c r="G10" s="12"/>
      <c r="H10" s="18" t="str">
        <f>IF($F10="","",IF($F10="SRD",1,IF($F10="USD",IFERROR(INDEX(Instellingen!$B$22:$B$221,MATCH($C10,Instellingen!$A$22:$A$221,1)),""),IF($F10="EUR",IFERROR(INDEX(Instellingen!$C$22:$C$221,MATCH($C10,Instellingen!$A$22:$A$221,1)),""),""))))</f>
        <v/>
      </c>
      <c r="I10" s="16" t="str">
        <f>IF($B10="","",IFERROR(VLOOKUP($B10,Facturen!$A$3:$W$304,5,FALSE),""))</f>
        <v/>
      </c>
      <c r="J10" s="18" t="str">
        <f>IF($I10="","",IF($I10="SRD",1,IF($I10="USD",IFERROR(INDEX(Instellingen!$B$22:$B$221,MATCH($C10,Instellingen!$A$22:$A$221,1)),""),IF($I10="EUR",IFERROR(INDEX(Instellingen!$C$22:$C$221,MATCH($C10,Instellingen!$A$22:$A$221,1)),""),""))))</f>
        <v/>
      </c>
      <c r="K10" s="14" t="str">
        <f t="shared" si="0"/>
        <v/>
      </c>
      <c r="L10" s="14" t="str">
        <f t="shared" si="1"/>
        <v/>
      </c>
      <c r="M10" s="14" t="str">
        <f>IF($B10="","",IFERROR(VLOOKUP($B10,Facturen!$A$3:$W$304,11,FALSE),""))</f>
        <v/>
      </c>
      <c r="N10" s="15" t="str">
        <f t="shared" si="2"/>
        <v/>
      </c>
      <c r="O10" s="15" t="str">
        <f>IF($B10="","",IFERROR(IF(VLOOKUP($B10,Facturen!$A$3:$W$304,7,FALSE)="",Instellingen!$B$4,VLOOKUP($B10,Facturen!$A$3:$W$304,7,FALSE)),""))</f>
        <v/>
      </c>
      <c r="P10" s="14" t="str">
        <f t="shared" si="3"/>
        <v/>
      </c>
      <c r="Q10" s="14" t="str">
        <f t="shared" si="4"/>
        <v/>
      </c>
      <c r="R10" s="14" t="str">
        <f t="shared" si="5"/>
        <v/>
      </c>
      <c r="S10" s="6"/>
    </row>
    <row r="11" spans="1:19" x14ac:dyDescent="0.3">
      <c r="A11" s="6"/>
      <c r="B11" s="6"/>
      <c r="C11" s="8"/>
      <c r="D11" s="6"/>
      <c r="E11" s="7"/>
      <c r="F11" s="6"/>
      <c r="G11" s="12"/>
      <c r="H11" s="18" t="str">
        <f>IF($F11="","",IF($F11="SRD",1,IF($F11="USD",IFERROR(INDEX(Instellingen!$B$22:$B$221,MATCH($C11,Instellingen!$A$22:$A$221,1)),""),IF($F11="EUR",IFERROR(INDEX(Instellingen!$C$22:$C$221,MATCH($C11,Instellingen!$A$22:$A$221,1)),""),""))))</f>
        <v/>
      </c>
      <c r="I11" s="16" t="str">
        <f>IF($B11="","",IFERROR(VLOOKUP($B11,Facturen!$A$3:$W$304,5,FALSE),""))</f>
        <v/>
      </c>
      <c r="J11" s="18" t="str">
        <f>IF($I11="","",IF($I11="SRD",1,IF($I11="USD",IFERROR(INDEX(Instellingen!$B$22:$B$221,MATCH($C11,Instellingen!$A$22:$A$221,1)),""),IF($I11="EUR",IFERROR(INDEX(Instellingen!$C$22:$C$221,MATCH($C11,Instellingen!$A$22:$A$221,1)),""),""))))</f>
        <v/>
      </c>
      <c r="K11" s="14" t="str">
        <f t="shared" si="0"/>
        <v/>
      </c>
      <c r="L11" s="14" t="str">
        <f t="shared" si="1"/>
        <v/>
      </c>
      <c r="M11" s="14" t="str">
        <f>IF($B11="","",IFERROR(VLOOKUP($B11,Facturen!$A$3:$W$304,11,FALSE),""))</f>
        <v/>
      </c>
      <c r="N11" s="15" t="str">
        <f t="shared" si="2"/>
        <v/>
      </c>
      <c r="O11" s="15" t="str">
        <f>IF($B11="","",IFERROR(IF(VLOOKUP($B11,Facturen!$A$3:$W$304,7,FALSE)="",Instellingen!$B$4,VLOOKUP($B11,Facturen!$A$3:$W$304,7,FALSE)),""))</f>
        <v/>
      </c>
      <c r="P11" s="14" t="str">
        <f t="shared" si="3"/>
        <v/>
      </c>
      <c r="Q11" s="14" t="str">
        <f t="shared" si="4"/>
        <v/>
      </c>
      <c r="R11" s="14" t="str">
        <f t="shared" si="5"/>
        <v/>
      </c>
      <c r="S11" s="6"/>
    </row>
    <row r="12" spans="1:19" x14ac:dyDescent="0.3">
      <c r="A12" s="6"/>
      <c r="B12" s="6"/>
      <c r="C12" s="8"/>
      <c r="D12" s="6"/>
      <c r="E12" s="7"/>
      <c r="F12" s="6"/>
      <c r="G12" s="12"/>
      <c r="H12" s="18" t="str">
        <f>IF($F12="","",IF($F12="SRD",1,IF($F12="USD",IFERROR(INDEX(Instellingen!$B$22:$B$221,MATCH($C12,Instellingen!$A$22:$A$221,1)),""),IF($F12="EUR",IFERROR(INDEX(Instellingen!$C$22:$C$221,MATCH($C12,Instellingen!$A$22:$A$221,1)),""),""))))</f>
        <v/>
      </c>
      <c r="I12" s="16" t="str">
        <f>IF($B12="","",IFERROR(VLOOKUP($B12,Facturen!$A$3:$W$304,5,FALSE),""))</f>
        <v/>
      </c>
      <c r="J12" s="18" t="str">
        <f>IF($I12="","",IF($I12="SRD",1,IF($I12="USD",IFERROR(INDEX(Instellingen!$B$22:$B$221,MATCH($C12,Instellingen!$A$22:$A$221,1)),""),IF($I12="EUR",IFERROR(INDEX(Instellingen!$C$22:$C$221,MATCH($C12,Instellingen!$A$22:$A$221,1)),""),""))))</f>
        <v/>
      </c>
      <c r="K12" s="14" t="str">
        <f t="shared" si="0"/>
        <v/>
      </c>
      <c r="L12" s="14" t="str">
        <f t="shared" si="1"/>
        <v/>
      </c>
      <c r="M12" s="14" t="str">
        <f>IF($B12="","",IFERROR(VLOOKUP($B12,Facturen!$A$3:$W$304,11,FALSE),""))</f>
        <v/>
      </c>
      <c r="N12" s="15" t="str">
        <f t="shared" si="2"/>
        <v/>
      </c>
      <c r="O12" s="15" t="str">
        <f>IF($B12="","",IFERROR(IF(VLOOKUP($B12,Facturen!$A$3:$W$304,7,FALSE)="",Instellingen!$B$4,VLOOKUP($B12,Facturen!$A$3:$W$304,7,FALSE)),""))</f>
        <v/>
      </c>
      <c r="P12" s="14" t="str">
        <f t="shared" si="3"/>
        <v/>
      </c>
      <c r="Q12" s="14" t="str">
        <f t="shared" si="4"/>
        <v/>
      </c>
      <c r="R12" s="14" t="str">
        <f t="shared" si="5"/>
        <v/>
      </c>
      <c r="S12" s="6"/>
    </row>
    <row r="13" spans="1:19" x14ac:dyDescent="0.3">
      <c r="A13" s="6"/>
      <c r="B13" s="6"/>
      <c r="C13" s="8"/>
      <c r="D13" s="6"/>
      <c r="E13" s="7"/>
      <c r="F13" s="6"/>
      <c r="G13" s="12"/>
      <c r="H13" s="18" t="str">
        <f>IF($F13="","",IF($F13="SRD",1,IF($F13="USD",IFERROR(INDEX(Instellingen!$B$22:$B$221,MATCH($C13,Instellingen!$A$22:$A$221,1)),""),IF($F13="EUR",IFERROR(INDEX(Instellingen!$C$22:$C$221,MATCH($C13,Instellingen!$A$22:$A$221,1)),""),""))))</f>
        <v/>
      </c>
      <c r="I13" s="16" t="str">
        <f>IF($B13="","",IFERROR(VLOOKUP($B13,Facturen!$A$3:$W$304,5,FALSE),""))</f>
        <v/>
      </c>
      <c r="J13" s="18" t="str">
        <f>IF($I13="","",IF($I13="SRD",1,IF($I13="USD",IFERROR(INDEX(Instellingen!$B$22:$B$221,MATCH($C13,Instellingen!$A$22:$A$221,1)),""),IF($I13="EUR",IFERROR(INDEX(Instellingen!$C$22:$C$221,MATCH($C13,Instellingen!$A$22:$A$221,1)),""),""))))</f>
        <v/>
      </c>
      <c r="K13" s="14" t="str">
        <f t="shared" si="0"/>
        <v/>
      </c>
      <c r="L13" s="14" t="str">
        <f t="shared" si="1"/>
        <v/>
      </c>
      <c r="M13" s="14" t="str">
        <f>IF($B13="","",IFERROR(VLOOKUP($B13,Facturen!$A$3:$W$304,11,FALSE),""))</f>
        <v/>
      </c>
      <c r="N13" s="15" t="str">
        <f t="shared" si="2"/>
        <v/>
      </c>
      <c r="O13" s="15" t="str">
        <f>IF($B13="","",IFERROR(IF(VLOOKUP($B13,Facturen!$A$3:$W$304,7,FALSE)="",Instellingen!$B$4,VLOOKUP($B13,Facturen!$A$3:$W$304,7,FALSE)),""))</f>
        <v/>
      </c>
      <c r="P13" s="14" t="str">
        <f t="shared" si="3"/>
        <v/>
      </c>
      <c r="Q13" s="14" t="str">
        <f t="shared" si="4"/>
        <v/>
      </c>
      <c r="R13" s="14" t="str">
        <f t="shared" si="5"/>
        <v/>
      </c>
      <c r="S13" s="6"/>
    </row>
    <row r="14" spans="1:19" x14ac:dyDescent="0.3">
      <c r="A14" s="6"/>
      <c r="B14" s="6"/>
      <c r="C14" s="8"/>
      <c r="D14" s="6"/>
      <c r="E14" s="7"/>
      <c r="F14" s="6"/>
      <c r="G14" s="12"/>
      <c r="H14" s="18" t="str">
        <f>IF($F14="","",IF($F14="SRD",1,IF($F14="USD",IFERROR(INDEX(Instellingen!$B$22:$B$221,MATCH($C14,Instellingen!$A$22:$A$221,1)),""),IF($F14="EUR",IFERROR(INDEX(Instellingen!$C$22:$C$221,MATCH($C14,Instellingen!$A$22:$A$221,1)),""),""))))</f>
        <v/>
      </c>
      <c r="I14" s="16" t="str">
        <f>IF($B14="","",IFERROR(VLOOKUP($B14,Facturen!$A$3:$W$304,5,FALSE),""))</f>
        <v/>
      </c>
      <c r="J14" s="18" t="str">
        <f>IF($I14="","",IF($I14="SRD",1,IF($I14="USD",IFERROR(INDEX(Instellingen!$B$22:$B$221,MATCH($C14,Instellingen!$A$22:$A$221,1)),""),IF($I14="EUR",IFERROR(INDEX(Instellingen!$C$22:$C$221,MATCH($C14,Instellingen!$A$22:$A$221,1)),""),""))))</f>
        <v/>
      </c>
      <c r="K14" s="14" t="str">
        <f t="shared" si="0"/>
        <v/>
      </c>
      <c r="L14" s="14" t="str">
        <f t="shared" si="1"/>
        <v/>
      </c>
      <c r="M14" s="14" t="str">
        <f>IF($B14="","",IFERROR(VLOOKUP($B14,Facturen!$A$3:$W$304,11,FALSE),""))</f>
        <v/>
      </c>
      <c r="N14" s="15" t="str">
        <f t="shared" si="2"/>
        <v/>
      </c>
      <c r="O14" s="15" t="str">
        <f>IF($B14="","",IFERROR(IF(VLOOKUP($B14,Facturen!$A$3:$W$304,7,FALSE)="",Instellingen!$B$4,VLOOKUP($B14,Facturen!$A$3:$W$304,7,FALSE)),""))</f>
        <v/>
      </c>
      <c r="P14" s="14" t="str">
        <f t="shared" si="3"/>
        <v/>
      </c>
      <c r="Q14" s="14" t="str">
        <f t="shared" si="4"/>
        <v/>
      </c>
      <c r="R14" s="14" t="str">
        <f t="shared" si="5"/>
        <v/>
      </c>
      <c r="S14" s="6"/>
    </row>
    <row r="15" spans="1:19" x14ac:dyDescent="0.3">
      <c r="A15" s="6"/>
      <c r="B15" s="6"/>
      <c r="C15" s="8"/>
      <c r="D15" s="6"/>
      <c r="E15" s="7"/>
      <c r="F15" s="6"/>
      <c r="G15" s="12"/>
      <c r="H15" s="18" t="str">
        <f>IF($F15="","",IF($F15="SRD",1,IF($F15="USD",IFERROR(INDEX(Instellingen!$B$22:$B$221,MATCH($C15,Instellingen!$A$22:$A$221,1)),""),IF($F15="EUR",IFERROR(INDEX(Instellingen!$C$22:$C$221,MATCH($C15,Instellingen!$A$22:$A$221,1)),""),""))))</f>
        <v/>
      </c>
      <c r="I15" s="16" t="str">
        <f>IF($B15="","",IFERROR(VLOOKUP($B15,Facturen!$A$3:$W$304,5,FALSE),""))</f>
        <v/>
      </c>
      <c r="J15" s="18" t="str">
        <f>IF($I15="","",IF($I15="SRD",1,IF($I15="USD",IFERROR(INDEX(Instellingen!$B$22:$B$221,MATCH($C15,Instellingen!$A$22:$A$221,1)),""),IF($I15="EUR",IFERROR(INDEX(Instellingen!$C$22:$C$221,MATCH($C15,Instellingen!$A$22:$A$221,1)),""),""))))</f>
        <v/>
      </c>
      <c r="K15" s="14" t="str">
        <f t="shared" si="0"/>
        <v/>
      </c>
      <c r="L15" s="14" t="str">
        <f t="shared" si="1"/>
        <v/>
      </c>
      <c r="M15" s="14" t="str">
        <f>IF($B15="","",IFERROR(VLOOKUP($B15,Facturen!$A$3:$W$304,11,FALSE),""))</f>
        <v/>
      </c>
      <c r="N15" s="15" t="str">
        <f t="shared" si="2"/>
        <v/>
      </c>
      <c r="O15" s="15" t="str">
        <f>IF($B15="","",IFERROR(IF(VLOOKUP($B15,Facturen!$A$3:$W$304,7,FALSE)="",Instellingen!$B$4,VLOOKUP($B15,Facturen!$A$3:$W$304,7,FALSE)),""))</f>
        <v/>
      </c>
      <c r="P15" s="14" t="str">
        <f t="shared" si="3"/>
        <v/>
      </c>
      <c r="Q15" s="14" t="str">
        <f t="shared" si="4"/>
        <v/>
      </c>
      <c r="R15" s="14" t="str">
        <f t="shared" si="5"/>
        <v/>
      </c>
      <c r="S15" s="6"/>
    </row>
    <row r="16" spans="1:19" x14ac:dyDescent="0.3">
      <c r="A16" s="6"/>
      <c r="B16" s="6"/>
      <c r="C16" s="8"/>
      <c r="D16" s="6"/>
      <c r="E16" s="7"/>
      <c r="F16" s="6"/>
      <c r="G16" s="12"/>
      <c r="H16" s="18" t="str">
        <f>IF($F16="","",IF($F16="SRD",1,IF($F16="USD",IFERROR(INDEX(Instellingen!$B$22:$B$221,MATCH($C16,Instellingen!$A$22:$A$221,1)),""),IF($F16="EUR",IFERROR(INDEX(Instellingen!$C$22:$C$221,MATCH($C16,Instellingen!$A$22:$A$221,1)),""),""))))</f>
        <v/>
      </c>
      <c r="I16" s="16" t="str">
        <f>IF($B16="","",IFERROR(VLOOKUP($B16,Facturen!$A$3:$W$304,5,FALSE),""))</f>
        <v/>
      </c>
      <c r="J16" s="18" t="str">
        <f>IF($I16="","",IF($I16="SRD",1,IF($I16="USD",IFERROR(INDEX(Instellingen!$B$22:$B$221,MATCH($C16,Instellingen!$A$22:$A$221,1)),""),IF($I16="EUR",IFERROR(INDEX(Instellingen!$C$22:$C$221,MATCH($C16,Instellingen!$A$22:$A$221,1)),""),""))))</f>
        <v/>
      </c>
      <c r="K16" s="14" t="str">
        <f t="shared" si="0"/>
        <v/>
      </c>
      <c r="L16" s="14" t="str">
        <f t="shared" si="1"/>
        <v/>
      </c>
      <c r="M16" s="14" t="str">
        <f>IF($B16="","",IFERROR(VLOOKUP($B16,Facturen!$A$3:$W$304,11,FALSE),""))</f>
        <v/>
      </c>
      <c r="N16" s="15" t="str">
        <f t="shared" si="2"/>
        <v/>
      </c>
      <c r="O16" s="15" t="str">
        <f>IF($B16="","",IFERROR(IF(VLOOKUP($B16,Facturen!$A$3:$W$304,7,FALSE)="",Instellingen!$B$4,VLOOKUP($B16,Facturen!$A$3:$W$304,7,FALSE)),""))</f>
        <v/>
      </c>
      <c r="P16" s="14" t="str">
        <f t="shared" si="3"/>
        <v/>
      </c>
      <c r="Q16" s="14" t="str">
        <f t="shared" si="4"/>
        <v/>
      </c>
      <c r="R16" s="14" t="str">
        <f t="shared" si="5"/>
        <v/>
      </c>
      <c r="S16" s="6"/>
    </row>
    <row r="17" spans="1:19" x14ac:dyDescent="0.3">
      <c r="A17" s="6"/>
      <c r="B17" s="6"/>
      <c r="C17" s="8"/>
      <c r="D17" s="6"/>
      <c r="E17" s="7"/>
      <c r="F17" s="6"/>
      <c r="G17" s="12"/>
      <c r="H17" s="18" t="str">
        <f>IF($F17="","",IF($F17="SRD",1,IF($F17="USD",IFERROR(INDEX(Instellingen!$B$22:$B$221,MATCH($C17,Instellingen!$A$22:$A$221,1)),""),IF($F17="EUR",IFERROR(INDEX(Instellingen!$C$22:$C$221,MATCH($C17,Instellingen!$A$22:$A$221,1)),""),""))))</f>
        <v/>
      </c>
      <c r="I17" s="16" t="str">
        <f>IF($B17="","",IFERROR(VLOOKUP($B17,Facturen!$A$3:$W$304,5,FALSE),""))</f>
        <v/>
      </c>
      <c r="J17" s="18" t="str">
        <f>IF($I17="","",IF($I17="SRD",1,IF($I17="USD",IFERROR(INDEX(Instellingen!$B$22:$B$221,MATCH($C17,Instellingen!$A$22:$A$221,1)),""),IF($I17="EUR",IFERROR(INDEX(Instellingen!$C$22:$C$221,MATCH($C17,Instellingen!$A$22:$A$221,1)),""),""))))</f>
        <v/>
      </c>
      <c r="K17" s="14" t="str">
        <f t="shared" si="0"/>
        <v/>
      </c>
      <c r="L17" s="14" t="str">
        <f t="shared" si="1"/>
        <v/>
      </c>
      <c r="M17" s="14" t="str">
        <f>IF($B17="","",IFERROR(VLOOKUP($B17,Facturen!$A$3:$W$304,11,FALSE),""))</f>
        <v/>
      </c>
      <c r="N17" s="15" t="str">
        <f t="shared" si="2"/>
        <v/>
      </c>
      <c r="O17" s="15" t="str">
        <f>IF($B17="","",IFERROR(IF(VLOOKUP($B17,Facturen!$A$3:$W$304,7,FALSE)="",Instellingen!$B$4,VLOOKUP($B17,Facturen!$A$3:$W$304,7,FALSE)),""))</f>
        <v/>
      </c>
      <c r="P17" s="14" t="str">
        <f t="shared" si="3"/>
        <v/>
      </c>
      <c r="Q17" s="14" t="str">
        <f t="shared" si="4"/>
        <v/>
      </c>
      <c r="R17" s="14" t="str">
        <f t="shared" si="5"/>
        <v/>
      </c>
      <c r="S17" s="6"/>
    </row>
    <row r="18" spans="1:19" x14ac:dyDescent="0.3">
      <c r="A18" s="6"/>
      <c r="B18" s="6"/>
      <c r="C18" s="8"/>
      <c r="D18" s="6"/>
      <c r="E18" s="7"/>
      <c r="F18" s="6"/>
      <c r="G18" s="12"/>
      <c r="H18" s="18" t="str">
        <f>IF($F18="","",IF($F18="SRD",1,IF($F18="USD",IFERROR(INDEX(Instellingen!$B$22:$B$221,MATCH($C18,Instellingen!$A$22:$A$221,1)),""),IF($F18="EUR",IFERROR(INDEX(Instellingen!$C$22:$C$221,MATCH($C18,Instellingen!$A$22:$A$221,1)),""),""))))</f>
        <v/>
      </c>
      <c r="I18" s="16" t="str">
        <f>IF($B18="","",IFERROR(VLOOKUP($B18,Facturen!$A$3:$W$304,5,FALSE),""))</f>
        <v/>
      </c>
      <c r="J18" s="18" t="str">
        <f>IF($I18="","",IF($I18="SRD",1,IF($I18="USD",IFERROR(INDEX(Instellingen!$B$22:$B$221,MATCH($C18,Instellingen!$A$22:$A$221,1)),""),IF($I18="EUR",IFERROR(INDEX(Instellingen!$C$22:$C$221,MATCH($C18,Instellingen!$A$22:$A$221,1)),""),""))))</f>
        <v/>
      </c>
      <c r="K18" s="14" t="str">
        <f t="shared" si="0"/>
        <v/>
      </c>
      <c r="L18" s="14" t="str">
        <f t="shared" si="1"/>
        <v/>
      </c>
      <c r="M18" s="14" t="str">
        <f>IF($B18="","",IFERROR(VLOOKUP($B18,Facturen!$A$3:$W$304,11,FALSE),""))</f>
        <v/>
      </c>
      <c r="N18" s="15" t="str">
        <f t="shared" si="2"/>
        <v/>
      </c>
      <c r="O18" s="15" t="str">
        <f>IF($B18="","",IFERROR(IF(VLOOKUP($B18,Facturen!$A$3:$W$304,7,FALSE)="",Instellingen!$B$4,VLOOKUP($B18,Facturen!$A$3:$W$304,7,FALSE)),""))</f>
        <v/>
      </c>
      <c r="P18" s="14" t="str">
        <f t="shared" si="3"/>
        <v/>
      </c>
      <c r="Q18" s="14" t="str">
        <f t="shared" si="4"/>
        <v/>
      </c>
      <c r="R18" s="14" t="str">
        <f t="shared" si="5"/>
        <v/>
      </c>
      <c r="S18" s="6"/>
    </row>
    <row r="19" spans="1:19" x14ac:dyDescent="0.3">
      <c r="A19" s="6"/>
      <c r="B19" s="6"/>
      <c r="C19" s="8"/>
      <c r="D19" s="6"/>
      <c r="E19" s="7"/>
      <c r="F19" s="6"/>
      <c r="G19" s="12"/>
      <c r="H19" s="18" t="str">
        <f>IF($F19="","",IF($F19="SRD",1,IF($F19="USD",IFERROR(INDEX(Instellingen!$B$22:$B$221,MATCH($C19,Instellingen!$A$22:$A$221,1)),""),IF($F19="EUR",IFERROR(INDEX(Instellingen!$C$22:$C$221,MATCH($C19,Instellingen!$A$22:$A$221,1)),""),""))))</f>
        <v/>
      </c>
      <c r="I19" s="16" t="str">
        <f>IF($B19="","",IFERROR(VLOOKUP($B19,Facturen!$A$3:$W$304,5,FALSE),""))</f>
        <v/>
      </c>
      <c r="J19" s="18" t="str">
        <f>IF($I19="","",IF($I19="SRD",1,IF($I19="USD",IFERROR(INDEX(Instellingen!$B$22:$B$221,MATCH($C19,Instellingen!$A$22:$A$221,1)),""),IF($I19="EUR",IFERROR(INDEX(Instellingen!$C$22:$C$221,MATCH($C19,Instellingen!$A$22:$A$221,1)),""),""))))</f>
        <v/>
      </c>
      <c r="K19" s="14" t="str">
        <f t="shared" si="0"/>
        <v/>
      </c>
      <c r="L19" s="14" t="str">
        <f t="shared" si="1"/>
        <v/>
      </c>
      <c r="M19" s="14" t="str">
        <f>IF($B19="","",IFERROR(VLOOKUP($B19,Facturen!$A$3:$W$304,11,FALSE),""))</f>
        <v/>
      </c>
      <c r="N19" s="15" t="str">
        <f t="shared" si="2"/>
        <v/>
      </c>
      <c r="O19" s="15" t="str">
        <f>IF($B19="","",IFERROR(IF(VLOOKUP($B19,Facturen!$A$3:$W$304,7,FALSE)="",Instellingen!$B$4,VLOOKUP($B19,Facturen!$A$3:$W$304,7,FALSE)),""))</f>
        <v/>
      </c>
      <c r="P19" s="14" t="str">
        <f t="shared" si="3"/>
        <v/>
      </c>
      <c r="Q19" s="14" t="str">
        <f t="shared" si="4"/>
        <v/>
      </c>
      <c r="R19" s="14" t="str">
        <f t="shared" si="5"/>
        <v/>
      </c>
      <c r="S19" s="6"/>
    </row>
    <row r="20" spans="1:19" x14ac:dyDescent="0.3">
      <c r="A20" s="6"/>
      <c r="B20" s="6"/>
      <c r="C20" s="8"/>
      <c r="D20" s="6"/>
      <c r="E20" s="7"/>
      <c r="F20" s="6"/>
      <c r="G20" s="12"/>
      <c r="H20" s="18" t="str">
        <f>IF($F20="","",IF($F20="SRD",1,IF($F20="USD",IFERROR(INDEX(Instellingen!$B$22:$B$221,MATCH($C20,Instellingen!$A$22:$A$221,1)),""),IF($F20="EUR",IFERROR(INDEX(Instellingen!$C$22:$C$221,MATCH($C20,Instellingen!$A$22:$A$221,1)),""),""))))</f>
        <v/>
      </c>
      <c r="I20" s="16" t="str">
        <f>IF($B20="","",IFERROR(VLOOKUP($B20,Facturen!$A$3:$W$304,5,FALSE),""))</f>
        <v/>
      </c>
      <c r="J20" s="18" t="str">
        <f>IF($I20="","",IF($I20="SRD",1,IF($I20="USD",IFERROR(INDEX(Instellingen!$B$22:$B$221,MATCH($C20,Instellingen!$A$22:$A$221,1)),""),IF($I20="EUR",IFERROR(INDEX(Instellingen!$C$22:$C$221,MATCH($C20,Instellingen!$A$22:$A$221,1)),""),""))))</f>
        <v/>
      </c>
      <c r="K20" s="14" t="str">
        <f t="shared" si="0"/>
        <v/>
      </c>
      <c r="L20" s="14" t="str">
        <f t="shared" si="1"/>
        <v/>
      </c>
      <c r="M20" s="14" t="str">
        <f>IF($B20="","",IFERROR(VLOOKUP($B20,Facturen!$A$3:$W$304,11,FALSE),""))</f>
        <v/>
      </c>
      <c r="N20" s="15" t="str">
        <f t="shared" si="2"/>
        <v/>
      </c>
      <c r="O20" s="15" t="str">
        <f>IF($B20="","",IFERROR(IF(VLOOKUP($B20,Facturen!$A$3:$W$304,7,FALSE)="",Instellingen!$B$4,VLOOKUP($B20,Facturen!$A$3:$W$304,7,FALSE)),""))</f>
        <v/>
      </c>
      <c r="P20" s="14" t="str">
        <f t="shared" si="3"/>
        <v/>
      </c>
      <c r="Q20" s="14" t="str">
        <f t="shared" si="4"/>
        <v/>
      </c>
      <c r="R20" s="14" t="str">
        <f t="shared" si="5"/>
        <v/>
      </c>
      <c r="S20" s="6"/>
    </row>
    <row r="21" spans="1:19" x14ac:dyDescent="0.3">
      <c r="A21" s="6"/>
      <c r="B21" s="6"/>
      <c r="C21" s="8"/>
      <c r="D21" s="6"/>
      <c r="E21" s="7"/>
      <c r="F21" s="6"/>
      <c r="G21" s="12"/>
      <c r="H21" s="18" t="str">
        <f>IF($F21="","",IF($F21="SRD",1,IF($F21="USD",IFERROR(INDEX(Instellingen!$B$22:$B$221,MATCH($C21,Instellingen!$A$22:$A$221,1)),""),IF($F21="EUR",IFERROR(INDEX(Instellingen!$C$22:$C$221,MATCH($C21,Instellingen!$A$22:$A$221,1)),""),""))))</f>
        <v/>
      </c>
      <c r="I21" s="16" t="str">
        <f>IF($B21="","",IFERROR(VLOOKUP($B21,Facturen!$A$3:$W$304,5,FALSE),""))</f>
        <v/>
      </c>
      <c r="J21" s="18" t="str">
        <f>IF($I21="","",IF($I21="SRD",1,IF($I21="USD",IFERROR(INDEX(Instellingen!$B$22:$B$221,MATCH($C21,Instellingen!$A$22:$A$221,1)),""),IF($I21="EUR",IFERROR(INDEX(Instellingen!$C$22:$C$221,MATCH($C21,Instellingen!$A$22:$A$221,1)),""),""))))</f>
        <v/>
      </c>
      <c r="K21" s="14" t="str">
        <f t="shared" si="0"/>
        <v/>
      </c>
      <c r="L21" s="14" t="str">
        <f t="shared" si="1"/>
        <v/>
      </c>
      <c r="M21" s="14" t="str">
        <f>IF($B21="","",IFERROR(VLOOKUP($B21,Facturen!$A$3:$W$304,11,FALSE),""))</f>
        <v/>
      </c>
      <c r="N21" s="15" t="str">
        <f t="shared" si="2"/>
        <v/>
      </c>
      <c r="O21" s="15" t="str">
        <f>IF($B21="","",IFERROR(IF(VLOOKUP($B21,Facturen!$A$3:$W$304,7,FALSE)="",Instellingen!$B$4,VLOOKUP($B21,Facturen!$A$3:$W$304,7,FALSE)),""))</f>
        <v/>
      </c>
      <c r="P21" s="14" t="str">
        <f t="shared" si="3"/>
        <v/>
      </c>
      <c r="Q21" s="14" t="str">
        <f t="shared" si="4"/>
        <v/>
      </c>
      <c r="R21" s="14" t="str">
        <f t="shared" si="5"/>
        <v/>
      </c>
      <c r="S21" s="6"/>
    </row>
    <row r="22" spans="1:19" x14ac:dyDescent="0.3">
      <c r="A22" s="6"/>
      <c r="B22" s="6"/>
      <c r="C22" s="8"/>
      <c r="D22" s="6"/>
      <c r="E22" s="7"/>
      <c r="F22" s="6"/>
      <c r="G22" s="12"/>
      <c r="H22" s="18" t="str">
        <f>IF($F22="","",IF($F22="SRD",1,IF($F22="USD",IFERROR(INDEX(Instellingen!$B$22:$B$221,MATCH($C22,Instellingen!$A$22:$A$221,1)),""),IF($F22="EUR",IFERROR(INDEX(Instellingen!$C$22:$C$221,MATCH($C22,Instellingen!$A$22:$A$221,1)),""),""))))</f>
        <v/>
      </c>
      <c r="I22" s="16" t="str">
        <f>IF($B22="","",IFERROR(VLOOKUP($B22,Facturen!$A$3:$W$304,5,FALSE),""))</f>
        <v/>
      </c>
      <c r="J22" s="18" t="str">
        <f>IF($I22="","",IF($I22="SRD",1,IF($I22="USD",IFERROR(INDEX(Instellingen!$B$22:$B$221,MATCH($C22,Instellingen!$A$22:$A$221,1)),""),IF($I22="EUR",IFERROR(INDEX(Instellingen!$C$22:$C$221,MATCH($C22,Instellingen!$A$22:$A$221,1)),""),""))))</f>
        <v/>
      </c>
      <c r="K22" s="14" t="str">
        <f t="shared" si="0"/>
        <v/>
      </c>
      <c r="L22" s="14" t="str">
        <f t="shared" si="1"/>
        <v/>
      </c>
      <c r="M22" s="14" t="str">
        <f>IF($B22="","",IFERROR(VLOOKUP($B22,Facturen!$A$3:$W$304,11,FALSE),""))</f>
        <v/>
      </c>
      <c r="N22" s="15" t="str">
        <f t="shared" si="2"/>
        <v/>
      </c>
      <c r="O22" s="15" t="str">
        <f>IF($B22="","",IFERROR(IF(VLOOKUP($B22,Facturen!$A$3:$W$304,7,FALSE)="",Instellingen!$B$4,VLOOKUP($B22,Facturen!$A$3:$W$304,7,FALSE)),""))</f>
        <v/>
      </c>
      <c r="P22" s="14" t="str">
        <f t="shared" si="3"/>
        <v/>
      </c>
      <c r="Q22" s="14" t="str">
        <f t="shared" si="4"/>
        <v/>
      </c>
      <c r="R22" s="14" t="str">
        <f t="shared" si="5"/>
        <v/>
      </c>
      <c r="S22" s="6"/>
    </row>
    <row r="23" spans="1:19" x14ac:dyDescent="0.3">
      <c r="A23" s="6"/>
      <c r="B23" s="6"/>
      <c r="C23" s="8"/>
      <c r="D23" s="6"/>
      <c r="E23" s="7"/>
      <c r="F23" s="6"/>
      <c r="G23" s="12"/>
      <c r="H23" s="18" t="str">
        <f>IF($F23="","",IF($F23="SRD",1,IF($F23="USD",IFERROR(INDEX(Instellingen!$B$22:$B$221,MATCH($C23,Instellingen!$A$22:$A$221,1)),""),IF($F23="EUR",IFERROR(INDEX(Instellingen!$C$22:$C$221,MATCH($C23,Instellingen!$A$22:$A$221,1)),""),""))))</f>
        <v/>
      </c>
      <c r="I23" s="16" t="str">
        <f>IF($B23="","",IFERROR(VLOOKUP($B23,Facturen!$A$3:$W$304,5,FALSE),""))</f>
        <v/>
      </c>
      <c r="J23" s="18" t="str">
        <f>IF($I23="","",IF($I23="SRD",1,IF($I23="USD",IFERROR(INDEX(Instellingen!$B$22:$B$221,MATCH($C23,Instellingen!$A$22:$A$221,1)),""),IF($I23="EUR",IFERROR(INDEX(Instellingen!$C$22:$C$221,MATCH($C23,Instellingen!$A$22:$A$221,1)),""),""))))</f>
        <v/>
      </c>
      <c r="K23" s="14" t="str">
        <f t="shared" si="0"/>
        <v/>
      </c>
      <c r="L23" s="14" t="str">
        <f t="shared" si="1"/>
        <v/>
      </c>
      <c r="M23" s="14" t="str">
        <f>IF($B23="","",IFERROR(VLOOKUP($B23,Facturen!$A$3:$W$304,11,FALSE),""))</f>
        <v/>
      </c>
      <c r="N23" s="15" t="str">
        <f t="shared" si="2"/>
        <v/>
      </c>
      <c r="O23" s="15" t="str">
        <f>IF($B23="","",IFERROR(IF(VLOOKUP($B23,Facturen!$A$3:$W$304,7,FALSE)="",Instellingen!$B$4,VLOOKUP($B23,Facturen!$A$3:$W$304,7,FALSE)),""))</f>
        <v/>
      </c>
      <c r="P23" s="14" t="str">
        <f t="shared" si="3"/>
        <v/>
      </c>
      <c r="Q23" s="14" t="str">
        <f t="shared" si="4"/>
        <v/>
      </c>
      <c r="R23" s="14" t="str">
        <f t="shared" si="5"/>
        <v/>
      </c>
      <c r="S23" s="6"/>
    </row>
    <row r="24" spans="1:19" x14ac:dyDescent="0.3">
      <c r="A24" s="6"/>
      <c r="B24" s="6"/>
      <c r="C24" s="8"/>
      <c r="D24" s="6"/>
      <c r="E24" s="7"/>
      <c r="F24" s="6"/>
      <c r="G24" s="12"/>
      <c r="H24" s="18" t="str">
        <f>IF($F24="","",IF($F24="SRD",1,IF($F24="USD",IFERROR(INDEX(Instellingen!$B$22:$B$221,MATCH($C24,Instellingen!$A$22:$A$221,1)),""),IF($F24="EUR",IFERROR(INDEX(Instellingen!$C$22:$C$221,MATCH($C24,Instellingen!$A$22:$A$221,1)),""),""))))</f>
        <v/>
      </c>
      <c r="I24" s="16" t="str">
        <f>IF($B24="","",IFERROR(VLOOKUP($B24,Facturen!$A$3:$W$304,5,FALSE),""))</f>
        <v/>
      </c>
      <c r="J24" s="18" t="str">
        <f>IF($I24="","",IF($I24="SRD",1,IF($I24="USD",IFERROR(INDEX(Instellingen!$B$22:$B$221,MATCH($C24,Instellingen!$A$22:$A$221,1)),""),IF($I24="EUR",IFERROR(INDEX(Instellingen!$C$22:$C$221,MATCH($C24,Instellingen!$A$22:$A$221,1)),""),""))))</f>
        <v/>
      </c>
      <c r="K24" s="14" t="str">
        <f t="shared" si="0"/>
        <v/>
      </c>
      <c r="L24" s="14" t="str">
        <f t="shared" si="1"/>
        <v/>
      </c>
      <c r="M24" s="14" t="str">
        <f>IF($B24="","",IFERROR(VLOOKUP($B24,Facturen!$A$3:$W$304,11,FALSE),""))</f>
        <v/>
      </c>
      <c r="N24" s="15" t="str">
        <f t="shared" si="2"/>
        <v/>
      </c>
      <c r="O24" s="15" t="str">
        <f>IF($B24="","",IFERROR(IF(VLOOKUP($B24,Facturen!$A$3:$W$304,7,FALSE)="",Instellingen!$B$4,VLOOKUP($B24,Facturen!$A$3:$W$304,7,FALSE)),""))</f>
        <v/>
      </c>
      <c r="P24" s="14" t="str">
        <f t="shared" si="3"/>
        <v/>
      </c>
      <c r="Q24" s="14" t="str">
        <f t="shared" si="4"/>
        <v/>
      </c>
      <c r="R24" s="14" t="str">
        <f t="shared" si="5"/>
        <v/>
      </c>
      <c r="S24" s="6"/>
    </row>
    <row r="25" spans="1:19" x14ac:dyDescent="0.3">
      <c r="A25" s="6"/>
      <c r="B25" s="6"/>
      <c r="C25" s="8"/>
      <c r="D25" s="6"/>
      <c r="E25" s="7"/>
      <c r="F25" s="6"/>
      <c r="G25" s="12"/>
      <c r="H25" s="18" t="str">
        <f>IF($F25="","",IF($F25="SRD",1,IF($F25="USD",IFERROR(INDEX(Instellingen!$B$22:$B$221,MATCH($C25,Instellingen!$A$22:$A$221,1)),""),IF($F25="EUR",IFERROR(INDEX(Instellingen!$C$22:$C$221,MATCH($C25,Instellingen!$A$22:$A$221,1)),""),""))))</f>
        <v/>
      </c>
      <c r="I25" s="16" t="str">
        <f>IF($B25="","",IFERROR(VLOOKUP($B25,Facturen!$A$3:$W$304,5,FALSE),""))</f>
        <v/>
      </c>
      <c r="J25" s="18" t="str">
        <f>IF($I25="","",IF($I25="SRD",1,IF($I25="USD",IFERROR(INDEX(Instellingen!$B$22:$B$221,MATCH($C25,Instellingen!$A$22:$A$221,1)),""),IF($I25="EUR",IFERROR(INDEX(Instellingen!$C$22:$C$221,MATCH($C25,Instellingen!$A$22:$A$221,1)),""),""))))</f>
        <v/>
      </c>
      <c r="K25" s="14" t="str">
        <f t="shared" si="0"/>
        <v/>
      </c>
      <c r="L25" s="14" t="str">
        <f t="shared" si="1"/>
        <v/>
      </c>
      <c r="M25" s="14" t="str">
        <f>IF($B25="","",IFERROR(VLOOKUP($B25,Facturen!$A$3:$W$304,11,FALSE),""))</f>
        <v/>
      </c>
      <c r="N25" s="15" t="str">
        <f t="shared" si="2"/>
        <v/>
      </c>
      <c r="O25" s="15" t="str">
        <f>IF($B25="","",IFERROR(IF(VLOOKUP($B25,Facturen!$A$3:$W$304,7,FALSE)="",Instellingen!$B$4,VLOOKUP($B25,Facturen!$A$3:$W$304,7,FALSE)),""))</f>
        <v/>
      </c>
      <c r="P25" s="14" t="str">
        <f t="shared" si="3"/>
        <v/>
      </c>
      <c r="Q25" s="14" t="str">
        <f t="shared" si="4"/>
        <v/>
      </c>
      <c r="R25" s="14" t="str">
        <f t="shared" si="5"/>
        <v/>
      </c>
      <c r="S25" s="6"/>
    </row>
    <row r="26" spans="1:19" x14ac:dyDescent="0.3">
      <c r="A26" s="6"/>
      <c r="B26" s="6"/>
      <c r="C26" s="8"/>
      <c r="D26" s="6"/>
      <c r="E26" s="7"/>
      <c r="F26" s="6"/>
      <c r="G26" s="12"/>
      <c r="H26" s="18" t="str">
        <f>IF($F26="","",IF($F26="SRD",1,IF($F26="USD",IFERROR(INDEX(Instellingen!$B$22:$B$221,MATCH($C26,Instellingen!$A$22:$A$221,1)),""),IF($F26="EUR",IFERROR(INDEX(Instellingen!$C$22:$C$221,MATCH($C26,Instellingen!$A$22:$A$221,1)),""),""))))</f>
        <v/>
      </c>
      <c r="I26" s="16" t="str">
        <f>IF($B26="","",IFERROR(VLOOKUP($B26,Facturen!$A$3:$W$304,5,FALSE),""))</f>
        <v/>
      </c>
      <c r="J26" s="18" t="str">
        <f>IF($I26="","",IF($I26="SRD",1,IF($I26="USD",IFERROR(INDEX(Instellingen!$B$22:$B$221,MATCH($C26,Instellingen!$A$22:$A$221,1)),""),IF($I26="EUR",IFERROR(INDEX(Instellingen!$C$22:$C$221,MATCH($C26,Instellingen!$A$22:$A$221,1)),""),""))))</f>
        <v/>
      </c>
      <c r="K26" s="14" t="str">
        <f t="shared" si="0"/>
        <v/>
      </c>
      <c r="L26" s="14" t="str">
        <f t="shared" si="1"/>
        <v/>
      </c>
      <c r="M26" s="14" t="str">
        <f>IF($B26="","",IFERROR(VLOOKUP($B26,Facturen!$A$3:$W$304,11,FALSE),""))</f>
        <v/>
      </c>
      <c r="N26" s="15" t="str">
        <f t="shared" si="2"/>
        <v/>
      </c>
      <c r="O26" s="15" t="str">
        <f>IF($B26="","",IFERROR(IF(VLOOKUP($B26,Facturen!$A$3:$W$304,7,FALSE)="",Instellingen!$B$4,VLOOKUP($B26,Facturen!$A$3:$W$304,7,FALSE)),""))</f>
        <v/>
      </c>
      <c r="P26" s="14" t="str">
        <f t="shared" si="3"/>
        <v/>
      </c>
      <c r="Q26" s="14" t="str">
        <f t="shared" si="4"/>
        <v/>
      </c>
      <c r="R26" s="14" t="str">
        <f t="shared" si="5"/>
        <v/>
      </c>
      <c r="S26" s="6"/>
    </row>
    <row r="27" spans="1:19" x14ac:dyDescent="0.3">
      <c r="A27" s="6"/>
      <c r="B27" s="6"/>
      <c r="C27" s="8"/>
      <c r="D27" s="6"/>
      <c r="E27" s="7"/>
      <c r="F27" s="6"/>
      <c r="G27" s="12"/>
      <c r="H27" s="18" t="str">
        <f>IF($F27="","",IF($F27="SRD",1,IF($F27="USD",IFERROR(INDEX(Instellingen!$B$22:$B$221,MATCH($C27,Instellingen!$A$22:$A$221,1)),""),IF($F27="EUR",IFERROR(INDEX(Instellingen!$C$22:$C$221,MATCH($C27,Instellingen!$A$22:$A$221,1)),""),""))))</f>
        <v/>
      </c>
      <c r="I27" s="16" t="str">
        <f>IF($B27="","",IFERROR(VLOOKUP($B27,Facturen!$A$3:$W$304,5,FALSE),""))</f>
        <v/>
      </c>
      <c r="J27" s="18" t="str">
        <f>IF($I27="","",IF($I27="SRD",1,IF($I27="USD",IFERROR(INDEX(Instellingen!$B$22:$B$221,MATCH($C27,Instellingen!$A$22:$A$221,1)),""),IF($I27="EUR",IFERROR(INDEX(Instellingen!$C$22:$C$221,MATCH($C27,Instellingen!$A$22:$A$221,1)),""),""))))</f>
        <v/>
      </c>
      <c r="K27" s="14" t="str">
        <f t="shared" si="0"/>
        <v/>
      </c>
      <c r="L27" s="14" t="str">
        <f t="shared" si="1"/>
        <v/>
      </c>
      <c r="M27" s="14" t="str">
        <f>IF($B27="","",IFERROR(VLOOKUP($B27,Facturen!$A$3:$W$304,11,FALSE),""))</f>
        <v/>
      </c>
      <c r="N27" s="15" t="str">
        <f t="shared" si="2"/>
        <v/>
      </c>
      <c r="O27" s="15" t="str">
        <f>IF($B27="","",IFERROR(IF(VLOOKUP($B27,Facturen!$A$3:$W$304,7,FALSE)="",Instellingen!$B$4,VLOOKUP($B27,Facturen!$A$3:$W$304,7,FALSE)),""))</f>
        <v/>
      </c>
      <c r="P27" s="14" t="str">
        <f t="shared" si="3"/>
        <v/>
      </c>
      <c r="Q27" s="14" t="str">
        <f t="shared" si="4"/>
        <v/>
      </c>
      <c r="R27" s="14" t="str">
        <f t="shared" si="5"/>
        <v/>
      </c>
      <c r="S27" s="6"/>
    </row>
    <row r="28" spans="1:19" x14ac:dyDescent="0.3">
      <c r="A28" s="6"/>
      <c r="B28" s="6"/>
      <c r="C28" s="8"/>
      <c r="D28" s="6"/>
      <c r="E28" s="7"/>
      <c r="F28" s="6"/>
      <c r="G28" s="12"/>
      <c r="H28" s="18" t="str">
        <f>IF($F28="","",IF($F28="SRD",1,IF($F28="USD",IFERROR(INDEX(Instellingen!$B$22:$B$221,MATCH($C28,Instellingen!$A$22:$A$221,1)),""),IF($F28="EUR",IFERROR(INDEX(Instellingen!$C$22:$C$221,MATCH($C28,Instellingen!$A$22:$A$221,1)),""),""))))</f>
        <v/>
      </c>
      <c r="I28" s="16" t="str">
        <f>IF($B28="","",IFERROR(VLOOKUP($B28,Facturen!$A$3:$W$304,5,FALSE),""))</f>
        <v/>
      </c>
      <c r="J28" s="18" t="str">
        <f>IF($I28="","",IF($I28="SRD",1,IF($I28="USD",IFERROR(INDEX(Instellingen!$B$22:$B$221,MATCH($C28,Instellingen!$A$22:$A$221,1)),""),IF($I28="EUR",IFERROR(INDEX(Instellingen!$C$22:$C$221,MATCH($C28,Instellingen!$A$22:$A$221,1)),""),""))))</f>
        <v/>
      </c>
      <c r="K28" s="14" t="str">
        <f t="shared" si="0"/>
        <v/>
      </c>
      <c r="L28" s="14" t="str">
        <f t="shared" si="1"/>
        <v/>
      </c>
      <c r="M28" s="14" t="str">
        <f>IF($B28="","",IFERROR(VLOOKUP($B28,Facturen!$A$3:$W$304,11,FALSE),""))</f>
        <v/>
      </c>
      <c r="N28" s="15" t="str">
        <f t="shared" si="2"/>
        <v/>
      </c>
      <c r="O28" s="15" t="str">
        <f>IF($B28="","",IFERROR(IF(VLOOKUP($B28,Facturen!$A$3:$W$304,7,FALSE)="",Instellingen!$B$4,VLOOKUP($B28,Facturen!$A$3:$W$304,7,FALSE)),""))</f>
        <v/>
      </c>
      <c r="P28" s="14" t="str">
        <f t="shared" si="3"/>
        <v/>
      </c>
      <c r="Q28" s="14" t="str">
        <f t="shared" si="4"/>
        <v/>
      </c>
      <c r="R28" s="14" t="str">
        <f t="shared" si="5"/>
        <v/>
      </c>
      <c r="S28" s="6"/>
    </row>
    <row r="29" spans="1:19" x14ac:dyDescent="0.3">
      <c r="A29" s="6"/>
      <c r="B29" s="6"/>
      <c r="C29" s="8"/>
      <c r="D29" s="6"/>
      <c r="E29" s="7"/>
      <c r="F29" s="6"/>
      <c r="G29" s="12"/>
      <c r="H29" s="18" t="str">
        <f>IF($F29="","",IF($F29="SRD",1,IF($F29="USD",IFERROR(INDEX(Instellingen!$B$22:$B$221,MATCH($C29,Instellingen!$A$22:$A$221,1)),""),IF($F29="EUR",IFERROR(INDEX(Instellingen!$C$22:$C$221,MATCH($C29,Instellingen!$A$22:$A$221,1)),""),""))))</f>
        <v/>
      </c>
      <c r="I29" s="16" t="str">
        <f>IF($B29="","",IFERROR(VLOOKUP($B29,Facturen!$A$3:$W$304,5,FALSE),""))</f>
        <v/>
      </c>
      <c r="J29" s="18" t="str">
        <f>IF($I29="","",IF($I29="SRD",1,IF($I29="USD",IFERROR(INDEX(Instellingen!$B$22:$B$221,MATCH($C29,Instellingen!$A$22:$A$221,1)),""),IF($I29="EUR",IFERROR(INDEX(Instellingen!$C$22:$C$221,MATCH($C29,Instellingen!$A$22:$A$221,1)),""),""))))</f>
        <v/>
      </c>
      <c r="K29" s="14" t="str">
        <f t="shared" si="0"/>
        <v/>
      </c>
      <c r="L29" s="14" t="str">
        <f t="shared" si="1"/>
        <v/>
      </c>
      <c r="M29" s="14" t="str">
        <f>IF($B29="","",IFERROR(VLOOKUP($B29,Facturen!$A$3:$W$304,11,FALSE),""))</f>
        <v/>
      </c>
      <c r="N29" s="15" t="str">
        <f t="shared" si="2"/>
        <v/>
      </c>
      <c r="O29" s="15" t="str">
        <f>IF($B29="","",IFERROR(IF(VLOOKUP($B29,Facturen!$A$3:$W$304,7,FALSE)="",Instellingen!$B$4,VLOOKUP($B29,Facturen!$A$3:$W$304,7,FALSE)),""))</f>
        <v/>
      </c>
      <c r="P29" s="14" t="str">
        <f t="shared" si="3"/>
        <v/>
      </c>
      <c r="Q29" s="14" t="str">
        <f t="shared" si="4"/>
        <v/>
      </c>
      <c r="R29" s="14" t="str">
        <f t="shared" si="5"/>
        <v/>
      </c>
      <c r="S29" s="6"/>
    </row>
    <row r="30" spans="1:19" x14ac:dyDescent="0.3">
      <c r="A30" s="6"/>
      <c r="B30" s="6"/>
      <c r="C30" s="8"/>
      <c r="D30" s="6"/>
      <c r="E30" s="7"/>
      <c r="F30" s="6"/>
      <c r="G30" s="12"/>
      <c r="H30" s="18" t="str">
        <f>IF($F30="","",IF($F30="SRD",1,IF($F30="USD",IFERROR(INDEX(Instellingen!$B$22:$B$221,MATCH($C30,Instellingen!$A$22:$A$221,1)),""),IF($F30="EUR",IFERROR(INDEX(Instellingen!$C$22:$C$221,MATCH($C30,Instellingen!$A$22:$A$221,1)),""),""))))</f>
        <v/>
      </c>
      <c r="I30" s="16" t="str">
        <f>IF($B30="","",IFERROR(VLOOKUP($B30,Facturen!$A$3:$W$304,5,FALSE),""))</f>
        <v/>
      </c>
      <c r="J30" s="18" t="str">
        <f>IF($I30="","",IF($I30="SRD",1,IF($I30="USD",IFERROR(INDEX(Instellingen!$B$22:$B$221,MATCH($C30,Instellingen!$A$22:$A$221,1)),""),IF($I30="EUR",IFERROR(INDEX(Instellingen!$C$22:$C$221,MATCH($C30,Instellingen!$A$22:$A$221,1)),""),""))))</f>
        <v/>
      </c>
      <c r="K30" s="14" t="str">
        <f t="shared" si="0"/>
        <v/>
      </c>
      <c r="L30" s="14" t="str">
        <f t="shared" si="1"/>
        <v/>
      </c>
      <c r="M30" s="14" t="str">
        <f>IF($B30="","",IFERROR(VLOOKUP($B30,Facturen!$A$3:$W$304,11,FALSE),""))</f>
        <v/>
      </c>
      <c r="N30" s="15" t="str">
        <f t="shared" si="2"/>
        <v/>
      </c>
      <c r="O30" s="15" t="str">
        <f>IF($B30="","",IFERROR(IF(VLOOKUP($B30,Facturen!$A$3:$W$304,7,FALSE)="",Instellingen!$B$4,VLOOKUP($B30,Facturen!$A$3:$W$304,7,FALSE)),""))</f>
        <v/>
      </c>
      <c r="P30" s="14" t="str">
        <f t="shared" si="3"/>
        <v/>
      </c>
      <c r="Q30" s="14" t="str">
        <f t="shared" si="4"/>
        <v/>
      </c>
      <c r="R30" s="14" t="str">
        <f t="shared" si="5"/>
        <v/>
      </c>
      <c r="S30" s="6"/>
    </row>
    <row r="31" spans="1:19" x14ac:dyDescent="0.3">
      <c r="A31" s="6"/>
      <c r="B31" s="6"/>
      <c r="C31" s="8"/>
      <c r="D31" s="6"/>
      <c r="E31" s="7"/>
      <c r="F31" s="6"/>
      <c r="G31" s="12"/>
      <c r="H31" s="18" t="str">
        <f>IF($F31="","",IF($F31="SRD",1,IF($F31="USD",IFERROR(INDEX(Instellingen!$B$22:$B$221,MATCH($C31,Instellingen!$A$22:$A$221,1)),""),IF($F31="EUR",IFERROR(INDEX(Instellingen!$C$22:$C$221,MATCH($C31,Instellingen!$A$22:$A$221,1)),""),""))))</f>
        <v/>
      </c>
      <c r="I31" s="16" t="str">
        <f>IF($B31="","",IFERROR(VLOOKUP($B31,Facturen!$A$3:$W$304,5,FALSE),""))</f>
        <v/>
      </c>
      <c r="J31" s="18" t="str">
        <f>IF($I31="","",IF($I31="SRD",1,IF($I31="USD",IFERROR(INDEX(Instellingen!$B$22:$B$221,MATCH($C31,Instellingen!$A$22:$A$221,1)),""),IF($I31="EUR",IFERROR(INDEX(Instellingen!$C$22:$C$221,MATCH($C31,Instellingen!$A$22:$A$221,1)),""),""))))</f>
        <v/>
      </c>
      <c r="K31" s="14" t="str">
        <f t="shared" si="0"/>
        <v/>
      </c>
      <c r="L31" s="14" t="str">
        <f t="shared" si="1"/>
        <v/>
      </c>
      <c r="M31" s="14" t="str">
        <f>IF($B31="","",IFERROR(VLOOKUP($B31,Facturen!$A$3:$W$304,11,FALSE),""))</f>
        <v/>
      </c>
      <c r="N31" s="15" t="str">
        <f t="shared" si="2"/>
        <v/>
      </c>
      <c r="O31" s="15" t="str">
        <f>IF($B31="","",IFERROR(IF(VLOOKUP($B31,Facturen!$A$3:$W$304,7,FALSE)="",Instellingen!$B$4,VLOOKUP($B31,Facturen!$A$3:$W$304,7,FALSE)),""))</f>
        <v/>
      </c>
      <c r="P31" s="14" t="str">
        <f t="shared" si="3"/>
        <v/>
      </c>
      <c r="Q31" s="14" t="str">
        <f t="shared" si="4"/>
        <v/>
      </c>
      <c r="R31" s="14" t="str">
        <f t="shared" si="5"/>
        <v/>
      </c>
      <c r="S31" s="6"/>
    </row>
    <row r="32" spans="1:19" x14ac:dyDescent="0.3">
      <c r="A32" s="6"/>
      <c r="B32" s="6"/>
      <c r="C32" s="8"/>
      <c r="D32" s="6"/>
      <c r="E32" s="7"/>
      <c r="F32" s="6"/>
      <c r="G32" s="12"/>
      <c r="H32" s="18" t="str">
        <f>IF($F32="","",IF($F32="SRD",1,IF($F32="USD",IFERROR(INDEX(Instellingen!$B$22:$B$221,MATCH($C32,Instellingen!$A$22:$A$221,1)),""),IF($F32="EUR",IFERROR(INDEX(Instellingen!$C$22:$C$221,MATCH($C32,Instellingen!$A$22:$A$221,1)),""),""))))</f>
        <v/>
      </c>
      <c r="I32" s="16" t="str">
        <f>IF($B32="","",IFERROR(VLOOKUP($B32,Facturen!$A$3:$W$304,5,FALSE),""))</f>
        <v/>
      </c>
      <c r="J32" s="18" t="str">
        <f>IF($I32="","",IF($I32="SRD",1,IF($I32="USD",IFERROR(INDEX(Instellingen!$B$22:$B$221,MATCH($C32,Instellingen!$A$22:$A$221,1)),""),IF($I32="EUR",IFERROR(INDEX(Instellingen!$C$22:$C$221,MATCH($C32,Instellingen!$A$22:$A$221,1)),""),""))))</f>
        <v/>
      </c>
      <c r="K32" s="14" t="str">
        <f t="shared" si="0"/>
        <v/>
      </c>
      <c r="L32" s="14" t="str">
        <f t="shared" si="1"/>
        <v/>
      </c>
      <c r="M32" s="14" t="str">
        <f>IF($B32="","",IFERROR(VLOOKUP($B32,Facturen!$A$3:$W$304,11,FALSE),""))</f>
        <v/>
      </c>
      <c r="N32" s="15" t="str">
        <f t="shared" si="2"/>
        <v/>
      </c>
      <c r="O32" s="15" t="str">
        <f>IF($B32="","",IFERROR(IF(VLOOKUP($B32,Facturen!$A$3:$W$304,7,FALSE)="",Instellingen!$B$4,VLOOKUP($B32,Facturen!$A$3:$W$304,7,FALSE)),""))</f>
        <v/>
      </c>
      <c r="P32" s="14" t="str">
        <f t="shared" si="3"/>
        <v/>
      </c>
      <c r="Q32" s="14" t="str">
        <f t="shared" si="4"/>
        <v/>
      </c>
      <c r="R32" s="14" t="str">
        <f t="shared" si="5"/>
        <v/>
      </c>
      <c r="S32" s="6"/>
    </row>
    <row r="33" spans="1:19" x14ac:dyDescent="0.3">
      <c r="A33" s="6"/>
      <c r="B33" s="6"/>
      <c r="C33" s="8"/>
      <c r="D33" s="6"/>
      <c r="E33" s="7"/>
      <c r="F33" s="6"/>
      <c r="G33" s="12"/>
      <c r="H33" s="18" t="str">
        <f>IF($F33="","",IF($F33="SRD",1,IF($F33="USD",IFERROR(INDEX(Instellingen!$B$22:$B$221,MATCH($C33,Instellingen!$A$22:$A$221,1)),""),IF($F33="EUR",IFERROR(INDEX(Instellingen!$C$22:$C$221,MATCH($C33,Instellingen!$A$22:$A$221,1)),""),""))))</f>
        <v/>
      </c>
      <c r="I33" s="16" t="str">
        <f>IF($B33="","",IFERROR(VLOOKUP($B33,Facturen!$A$3:$W$304,5,FALSE),""))</f>
        <v/>
      </c>
      <c r="J33" s="18" t="str">
        <f>IF($I33="","",IF($I33="SRD",1,IF($I33="USD",IFERROR(INDEX(Instellingen!$B$22:$B$221,MATCH($C33,Instellingen!$A$22:$A$221,1)),""),IF($I33="EUR",IFERROR(INDEX(Instellingen!$C$22:$C$221,MATCH($C33,Instellingen!$A$22:$A$221,1)),""),""))))</f>
        <v/>
      </c>
      <c r="K33" s="14" t="str">
        <f t="shared" si="0"/>
        <v/>
      </c>
      <c r="L33" s="14" t="str">
        <f t="shared" si="1"/>
        <v/>
      </c>
      <c r="M33" s="14" t="str">
        <f>IF($B33="","",IFERROR(VLOOKUP($B33,Facturen!$A$3:$W$304,11,FALSE),""))</f>
        <v/>
      </c>
      <c r="N33" s="15" t="str">
        <f t="shared" si="2"/>
        <v/>
      </c>
      <c r="O33" s="15" t="str">
        <f>IF($B33="","",IFERROR(IF(VLOOKUP($B33,Facturen!$A$3:$W$304,7,FALSE)="",Instellingen!$B$4,VLOOKUP($B33,Facturen!$A$3:$W$304,7,FALSE)),""))</f>
        <v/>
      </c>
      <c r="P33" s="14" t="str">
        <f t="shared" si="3"/>
        <v/>
      </c>
      <c r="Q33" s="14" t="str">
        <f t="shared" si="4"/>
        <v/>
      </c>
      <c r="R33" s="14" t="str">
        <f t="shared" si="5"/>
        <v/>
      </c>
      <c r="S33" s="6"/>
    </row>
    <row r="34" spans="1:19" x14ac:dyDescent="0.3">
      <c r="A34" s="6"/>
      <c r="B34" s="6"/>
      <c r="C34" s="8"/>
      <c r="D34" s="6"/>
      <c r="E34" s="7"/>
      <c r="F34" s="6"/>
      <c r="G34" s="12"/>
      <c r="H34" s="18" t="str">
        <f>IF($F34="","",IF($F34="SRD",1,IF($F34="USD",IFERROR(INDEX(Instellingen!$B$22:$B$221,MATCH($C34,Instellingen!$A$22:$A$221,1)),""),IF($F34="EUR",IFERROR(INDEX(Instellingen!$C$22:$C$221,MATCH($C34,Instellingen!$A$22:$A$221,1)),""),""))))</f>
        <v/>
      </c>
      <c r="I34" s="16" t="str">
        <f>IF($B34="","",IFERROR(VLOOKUP($B34,Facturen!$A$3:$W$304,5,FALSE),""))</f>
        <v/>
      </c>
      <c r="J34" s="18" t="str">
        <f>IF($I34="","",IF($I34="SRD",1,IF($I34="USD",IFERROR(INDEX(Instellingen!$B$22:$B$221,MATCH($C34,Instellingen!$A$22:$A$221,1)),""),IF($I34="EUR",IFERROR(INDEX(Instellingen!$C$22:$C$221,MATCH($C34,Instellingen!$A$22:$A$221,1)),""),""))))</f>
        <v/>
      </c>
      <c r="K34" s="14" t="str">
        <f t="shared" si="0"/>
        <v/>
      </c>
      <c r="L34" s="14" t="str">
        <f t="shared" si="1"/>
        <v/>
      </c>
      <c r="M34" s="14" t="str">
        <f>IF($B34="","",IFERROR(VLOOKUP($B34,Facturen!$A$3:$W$304,11,FALSE),""))</f>
        <v/>
      </c>
      <c r="N34" s="15" t="str">
        <f t="shared" si="2"/>
        <v/>
      </c>
      <c r="O34" s="15" t="str">
        <f>IF($B34="","",IFERROR(IF(VLOOKUP($B34,Facturen!$A$3:$W$304,7,FALSE)="",Instellingen!$B$4,VLOOKUP($B34,Facturen!$A$3:$W$304,7,FALSE)),""))</f>
        <v/>
      </c>
      <c r="P34" s="14" t="str">
        <f t="shared" si="3"/>
        <v/>
      </c>
      <c r="Q34" s="14" t="str">
        <f t="shared" si="4"/>
        <v/>
      </c>
      <c r="R34" s="14" t="str">
        <f t="shared" si="5"/>
        <v/>
      </c>
      <c r="S34" s="6"/>
    </row>
    <row r="35" spans="1:19" x14ac:dyDescent="0.3">
      <c r="A35" s="6"/>
      <c r="B35" s="6"/>
      <c r="C35" s="8"/>
      <c r="D35" s="6"/>
      <c r="E35" s="7"/>
      <c r="F35" s="6"/>
      <c r="G35" s="12"/>
      <c r="H35" s="18" t="str">
        <f>IF($F35="","",IF($F35="SRD",1,IF($F35="USD",IFERROR(INDEX(Instellingen!$B$22:$B$221,MATCH($C35,Instellingen!$A$22:$A$221,1)),""),IF($F35="EUR",IFERROR(INDEX(Instellingen!$C$22:$C$221,MATCH($C35,Instellingen!$A$22:$A$221,1)),""),""))))</f>
        <v/>
      </c>
      <c r="I35" s="16" t="str">
        <f>IF($B35="","",IFERROR(VLOOKUP($B35,Facturen!$A$3:$W$304,5,FALSE),""))</f>
        <v/>
      </c>
      <c r="J35" s="18" t="str">
        <f>IF($I35="","",IF($I35="SRD",1,IF($I35="USD",IFERROR(INDEX(Instellingen!$B$22:$B$221,MATCH($C35,Instellingen!$A$22:$A$221,1)),""),IF($I35="EUR",IFERROR(INDEX(Instellingen!$C$22:$C$221,MATCH($C35,Instellingen!$A$22:$A$221,1)),""),""))))</f>
        <v/>
      </c>
      <c r="K35" s="14" t="str">
        <f t="shared" si="0"/>
        <v/>
      </c>
      <c r="L35" s="14" t="str">
        <f t="shared" si="1"/>
        <v/>
      </c>
      <c r="M35" s="14" t="str">
        <f>IF($B35="","",IFERROR(VLOOKUP($B35,Facturen!$A$3:$W$304,11,FALSE),""))</f>
        <v/>
      </c>
      <c r="N35" s="15" t="str">
        <f t="shared" si="2"/>
        <v/>
      </c>
      <c r="O35" s="15" t="str">
        <f>IF($B35="","",IFERROR(IF(VLOOKUP($B35,Facturen!$A$3:$W$304,7,FALSE)="",Instellingen!$B$4,VLOOKUP($B35,Facturen!$A$3:$W$304,7,FALSE)),""))</f>
        <v/>
      </c>
      <c r="P35" s="14" t="str">
        <f t="shared" si="3"/>
        <v/>
      </c>
      <c r="Q35" s="14" t="str">
        <f t="shared" si="4"/>
        <v/>
      </c>
      <c r="R35" s="14" t="str">
        <f t="shared" si="5"/>
        <v/>
      </c>
      <c r="S35" s="6"/>
    </row>
    <row r="36" spans="1:19" x14ac:dyDescent="0.3">
      <c r="A36" s="6"/>
      <c r="B36" s="6"/>
      <c r="C36" s="8"/>
      <c r="D36" s="6"/>
      <c r="E36" s="7"/>
      <c r="F36" s="6"/>
      <c r="G36" s="12"/>
      <c r="H36" s="18" t="str">
        <f>IF($F36="","",IF($F36="SRD",1,IF($F36="USD",IFERROR(INDEX(Instellingen!$B$22:$B$221,MATCH($C36,Instellingen!$A$22:$A$221,1)),""),IF($F36="EUR",IFERROR(INDEX(Instellingen!$C$22:$C$221,MATCH($C36,Instellingen!$A$22:$A$221,1)),""),""))))</f>
        <v/>
      </c>
      <c r="I36" s="16" t="str">
        <f>IF($B36="","",IFERROR(VLOOKUP($B36,Facturen!$A$3:$W$304,5,FALSE),""))</f>
        <v/>
      </c>
      <c r="J36" s="18" t="str">
        <f>IF($I36="","",IF($I36="SRD",1,IF($I36="USD",IFERROR(INDEX(Instellingen!$B$22:$B$221,MATCH($C36,Instellingen!$A$22:$A$221,1)),""),IF($I36="EUR",IFERROR(INDEX(Instellingen!$C$22:$C$221,MATCH($C36,Instellingen!$A$22:$A$221,1)),""),""))))</f>
        <v/>
      </c>
      <c r="K36" s="14" t="str">
        <f t="shared" si="0"/>
        <v/>
      </c>
      <c r="L36" s="14" t="str">
        <f t="shared" si="1"/>
        <v/>
      </c>
      <c r="M36" s="14" t="str">
        <f>IF($B36="","",IFERROR(VLOOKUP($B36,Facturen!$A$3:$W$304,11,FALSE),""))</f>
        <v/>
      </c>
      <c r="N36" s="15" t="str">
        <f t="shared" si="2"/>
        <v/>
      </c>
      <c r="O36" s="15" t="str">
        <f>IF($B36="","",IFERROR(IF(VLOOKUP($B36,Facturen!$A$3:$W$304,7,FALSE)="",Instellingen!$B$4,VLOOKUP($B36,Facturen!$A$3:$W$304,7,FALSE)),""))</f>
        <v/>
      </c>
      <c r="P36" s="14" t="str">
        <f t="shared" si="3"/>
        <v/>
      </c>
      <c r="Q36" s="14" t="str">
        <f t="shared" si="4"/>
        <v/>
      </c>
      <c r="R36" s="14" t="str">
        <f t="shared" si="5"/>
        <v/>
      </c>
      <c r="S36" s="6"/>
    </row>
    <row r="37" spans="1:19" x14ac:dyDescent="0.3">
      <c r="A37" s="6"/>
      <c r="B37" s="6"/>
      <c r="C37" s="8"/>
      <c r="D37" s="6"/>
      <c r="E37" s="7"/>
      <c r="F37" s="6"/>
      <c r="G37" s="12"/>
      <c r="H37" s="18" t="str">
        <f>IF($F37="","",IF($F37="SRD",1,IF($F37="USD",IFERROR(INDEX(Instellingen!$B$22:$B$221,MATCH($C37,Instellingen!$A$22:$A$221,1)),""),IF($F37="EUR",IFERROR(INDEX(Instellingen!$C$22:$C$221,MATCH($C37,Instellingen!$A$22:$A$221,1)),""),""))))</f>
        <v/>
      </c>
      <c r="I37" s="16" t="str">
        <f>IF($B37="","",IFERROR(VLOOKUP($B37,Facturen!$A$3:$W$304,5,FALSE),""))</f>
        <v/>
      </c>
      <c r="J37" s="18" t="str">
        <f>IF($I37="","",IF($I37="SRD",1,IF($I37="USD",IFERROR(INDEX(Instellingen!$B$22:$B$221,MATCH($C37,Instellingen!$A$22:$A$221,1)),""),IF($I37="EUR",IFERROR(INDEX(Instellingen!$C$22:$C$221,MATCH($C37,Instellingen!$A$22:$A$221,1)),""),""))))</f>
        <v/>
      </c>
      <c r="K37" s="14" t="str">
        <f t="shared" si="0"/>
        <v/>
      </c>
      <c r="L37" s="14" t="str">
        <f t="shared" si="1"/>
        <v/>
      </c>
      <c r="M37" s="14" t="str">
        <f>IF($B37="","",IFERROR(VLOOKUP($B37,Facturen!$A$3:$W$304,11,FALSE),""))</f>
        <v/>
      </c>
      <c r="N37" s="15" t="str">
        <f t="shared" si="2"/>
        <v/>
      </c>
      <c r="O37" s="15" t="str">
        <f>IF($B37="","",IFERROR(IF(VLOOKUP($B37,Facturen!$A$3:$W$304,7,FALSE)="",Instellingen!$B$4,VLOOKUP($B37,Facturen!$A$3:$W$304,7,FALSE)),""))</f>
        <v/>
      </c>
      <c r="P37" s="14" t="str">
        <f t="shared" si="3"/>
        <v/>
      </c>
      <c r="Q37" s="14" t="str">
        <f t="shared" si="4"/>
        <v/>
      </c>
      <c r="R37" s="14" t="str">
        <f t="shared" si="5"/>
        <v/>
      </c>
      <c r="S37" s="6"/>
    </row>
    <row r="38" spans="1:19" x14ac:dyDescent="0.3">
      <c r="A38" s="6"/>
      <c r="B38" s="6"/>
      <c r="C38" s="8"/>
      <c r="D38" s="6"/>
      <c r="E38" s="7"/>
      <c r="F38" s="6"/>
      <c r="G38" s="12"/>
      <c r="H38" s="18" t="str">
        <f>IF($F38="","",IF($F38="SRD",1,IF($F38="USD",IFERROR(INDEX(Instellingen!$B$22:$B$221,MATCH($C38,Instellingen!$A$22:$A$221,1)),""),IF($F38="EUR",IFERROR(INDEX(Instellingen!$C$22:$C$221,MATCH($C38,Instellingen!$A$22:$A$221,1)),""),""))))</f>
        <v/>
      </c>
      <c r="I38" s="16" t="str">
        <f>IF($B38="","",IFERROR(VLOOKUP($B38,Facturen!$A$3:$W$304,5,FALSE),""))</f>
        <v/>
      </c>
      <c r="J38" s="18" t="str">
        <f>IF($I38="","",IF($I38="SRD",1,IF($I38="USD",IFERROR(INDEX(Instellingen!$B$22:$B$221,MATCH($C38,Instellingen!$A$22:$A$221,1)),""),IF($I38="EUR",IFERROR(INDEX(Instellingen!$C$22:$C$221,MATCH($C38,Instellingen!$A$22:$A$221,1)),""),""))))</f>
        <v/>
      </c>
      <c r="K38" s="14" t="str">
        <f t="shared" si="0"/>
        <v/>
      </c>
      <c r="L38" s="14" t="str">
        <f t="shared" si="1"/>
        <v/>
      </c>
      <c r="M38" s="14" t="str">
        <f>IF($B38="","",IFERROR(VLOOKUP($B38,Facturen!$A$3:$W$304,11,FALSE),""))</f>
        <v/>
      </c>
      <c r="N38" s="15" t="str">
        <f t="shared" si="2"/>
        <v/>
      </c>
      <c r="O38" s="15" t="str">
        <f>IF($B38="","",IFERROR(IF(VLOOKUP($B38,Facturen!$A$3:$W$304,7,FALSE)="",Instellingen!$B$4,VLOOKUP($B38,Facturen!$A$3:$W$304,7,FALSE)),""))</f>
        <v/>
      </c>
      <c r="P38" s="14" t="str">
        <f t="shared" si="3"/>
        <v/>
      </c>
      <c r="Q38" s="14" t="str">
        <f t="shared" si="4"/>
        <v/>
      </c>
      <c r="R38" s="14" t="str">
        <f t="shared" si="5"/>
        <v/>
      </c>
      <c r="S38" s="6"/>
    </row>
    <row r="39" spans="1:19" x14ac:dyDescent="0.3">
      <c r="A39" s="6"/>
      <c r="B39" s="6"/>
      <c r="C39" s="8"/>
      <c r="D39" s="6"/>
      <c r="E39" s="7"/>
      <c r="F39" s="6"/>
      <c r="G39" s="12"/>
      <c r="H39" s="18" t="str">
        <f>IF($F39="","",IF($F39="SRD",1,IF($F39="USD",IFERROR(INDEX(Instellingen!$B$22:$B$221,MATCH($C39,Instellingen!$A$22:$A$221,1)),""),IF($F39="EUR",IFERROR(INDEX(Instellingen!$C$22:$C$221,MATCH($C39,Instellingen!$A$22:$A$221,1)),""),""))))</f>
        <v/>
      </c>
      <c r="I39" s="16" t="str">
        <f>IF($B39="","",IFERROR(VLOOKUP($B39,Facturen!$A$3:$W$304,5,FALSE),""))</f>
        <v/>
      </c>
      <c r="J39" s="18" t="str">
        <f>IF($I39="","",IF($I39="SRD",1,IF($I39="USD",IFERROR(INDEX(Instellingen!$B$22:$B$221,MATCH($C39,Instellingen!$A$22:$A$221,1)),""),IF($I39="EUR",IFERROR(INDEX(Instellingen!$C$22:$C$221,MATCH($C39,Instellingen!$A$22:$A$221,1)),""),""))))</f>
        <v/>
      </c>
      <c r="K39" s="14" t="str">
        <f t="shared" si="0"/>
        <v/>
      </c>
      <c r="L39" s="14" t="str">
        <f t="shared" si="1"/>
        <v/>
      </c>
      <c r="M39" s="14" t="str">
        <f>IF($B39="","",IFERROR(VLOOKUP($B39,Facturen!$A$3:$W$304,11,FALSE),""))</f>
        <v/>
      </c>
      <c r="N39" s="15" t="str">
        <f t="shared" si="2"/>
        <v/>
      </c>
      <c r="O39" s="15" t="str">
        <f>IF($B39="","",IFERROR(IF(VLOOKUP($B39,Facturen!$A$3:$W$304,7,FALSE)="",Instellingen!$B$4,VLOOKUP($B39,Facturen!$A$3:$W$304,7,FALSE)),""))</f>
        <v/>
      </c>
      <c r="P39" s="14" t="str">
        <f t="shared" si="3"/>
        <v/>
      </c>
      <c r="Q39" s="14" t="str">
        <f t="shared" si="4"/>
        <v/>
      </c>
      <c r="R39" s="14" t="str">
        <f t="shared" si="5"/>
        <v/>
      </c>
      <c r="S39" s="6"/>
    </row>
    <row r="40" spans="1:19" x14ac:dyDescent="0.3">
      <c r="A40" s="6"/>
      <c r="B40" s="6"/>
      <c r="C40" s="8"/>
      <c r="D40" s="6"/>
      <c r="E40" s="7"/>
      <c r="F40" s="6"/>
      <c r="G40" s="12"/>
      <c r="H40" s="18" t="str">
        <f>IF($F40="","",IF($F40="SRD",1,IF($F40="USD",IFERROR(INDEX(Instellingen!$B$22:$B$221,MATCH($C40,Instellingen!$A$22:$A$221,1)),""),IF($F40="EUR",IFERROR(INDEX(Instellingen!$C$22:$C$221,MATCH($C40,Instellingen!$A$22:$A$221,1)),""),""))))</f>
        <v/>
      </c>
      <c r="I40" s="16" t="str">
        <f>IF($B40="","",IFERROR(VLOOKUP($B40,Facturen!$A$3:$W$304,5,FALSE),""))</f>
        <v/>
      </c>
      <c r="J40" s="18" t="str">
        <f>IF($I40="","",IF($I40="SRD",1,IF($I40="USD",IFERROR(INDEX(Instellingen!$B$22:$B$221,MATCH($C40,Instellingen!$A$22:$A$221,1)),""),IF($I40="EUR",IFERROR(INDEX(Instellingen!$C$22:$C$221,MATCH($C40,Instellingen!$A$22:$A$221,1)),""),""))))</f>
        <v/>
      </c>
      <c r="K40" s="14" t="str">
        <f t="shared" si="0"/>
        <v/>
      </c>
      <c r="L40" s="14" t="str">
        <f t="shared" si="1"/>
        <v/>
      </c>
      <c r="M40" s="14" t="str">
        <f>IF($B40="","",IFERROR(VLOOKUP($B40,Facturen!$A$3:$W$304,11,FALSE),""))</f>
        <v/>
      </c>
      <c r="N40" s="15" t="str">
        <f t="shared" si="2"/>
        <v/>
      </c>
      <c r="O40" s="15" t="str">
        <f>IF($B40="","",IFERROR(IF(VLOOKUP($B40,Facturen!$A$3:$W$304,7,FALSE)="",Instellingen!$B$4,VLOOKUP($B40,Facturen!$A$3:$W$304,7,FALSE)),""))</f>
        <v/>
      </c>
      <c r="P40" s="14" t="str">
        <f t="shared" si="3"/>
        <v/>
      </c>
      <c r="Q40" s="14" t="str">
        <f t="shared" si="4"/>
        <v/>
      </c>
      <c r="R40" s="14" t="str">
        <f t="shared" si="5"/>
        <v/>
      </c>
      <c r="S40" s="6"/>
    </row>
    <row r="41" spans="1:19" x14ac:dyDescent="0.3">
      <c r="A41" s="6"/>
      <c r="B41" s="6"/>
      <c r="C41" s="8"/>
      <c r="D41" s="6"/>
      <c r="E41" s="7"/>
      <c r="F41" s="6"/>
      <c r="G41" s="12"/>
      <c r="H41" s="18" t="str">
        <f>IF($F41="","",IF($F41="SRD",1,IF($F41="USD",IFERROR(INDEX(Instellingen!$B$22:$B$221,MATCH($C41,Instellingen!$A$22:$A$221,1)),""),IF($F41="EUR",IFERROR(INDEX(Instellingen!$C$22:$C$221,MATCH($C41,Instellingen!$A$22:$A$221,1)),""),""))))</f>
        <v/>
      </c>
      <c r="I41" s="16" t="str">
        <f>IF($B41="","",IFERROR(VLOOKUP($B41,Facturen!$A$3:$W$304,5,FALSE),""))</f>
        <v/>
      </c>
      <c r="J41" s="18" t="str">
        <f>IF($I41="","",IF($I41="SRD",1,IF($I41="USD",IFERROR(INDEX(Instellingen!$B$22:$B$221,MATCH($C41,Instellingen!$A$22:$A$221,1)),""),IF($I41="EUR",IFERROR(INDEX(Instellingen!$C$22:$C$221,MATCH($C41,Instellingen!$A$22:$A$221,1)),""),""))))</f>
        <v/>
      </c>
      <c r="K41" s="14" t="str">
        <f t="shared" si="0"/>
        <v/>
      </c>
      <c r="L41" s="14" t="str">
        <f t="shared" si="1"/>
        <v/>
      </c>
      <c r="M41" s="14" t="str">
        <f>IF($B41="","",IFERROR(VLOOKUP($B41,Facturen!$A$3:$W$304,11,FALSE),""))</f>
        <v/>
      </c>
      <c r="N41" s="15" t="str">
        <f t="shared" si="2"/>
        <v/>
      </c>
      <c r="O41" s="15" t="str">
        <f>IF($B41="","",IFERROR(IF(VLOOKUP($B41,Facturen!$A$3:$W$304,7,FALSE)="",Instellingen!$B$4,VLOOKUP($B41,Facturen!$A$3:$W$304,7,FALSE)),""))</f>
        <v/>
      </c>
      <c r="P41" s="14" t="str">
        <f t="shared" si="3"/>
        <v/>
      </c>
      <c r="Q41" s="14" t="str">
        <f t="shared" si="4"/>
        <v/>
      </c>
      <c r="R41" s="14" t="str">
        <f t="shared" si="5"/>
        <v/>
      </c>
      <c r="S41" s="6"/>
    </row>
    <row r="42" spans="1:19" x14ac:dyDescent="0.3">
      <c r="A42" s="6"/>
      <c r="B42" s="6"/>
      <c r="C42" s="8"/>
      <c r="D42" s="6"/>
      <c r="E42" s="7"/>
      <c r="F42" s="6"/>
      <c r="G42" s="12"/>
      <c r="H42" s="18" t="str">
        <f>IF($F42="","",IF($F42="SRD",1,IF($F42="USD",IFERROR(INDEX(Instellingen!$B$22:$B$221,MATCH($C42,Instellingen!$A$22:$A$221,1)),""),IF($F42="EUR",IFERROR(INDEX(Instellingen!$C$22:$C$221,MATCH($C42,Instellingen!$A$22:$A$221,1)),""),""))))</f>
        <v/>
      </c>
      <c r="I42" s="16" t="str">
        <f>IF($B42="","",IFERROR(VLOOKUP($B42,Facturen!$A$3:$W$304,5,FALSE),""))</f>
        <v/>
      </c>
      <c r="J42" s="18" t="str">
        <f>IF($I42="","",IF($I42="SRD",1,IF($I42="USD",IFERROR(INDEX(Instellingen!$B$22:$B$221,MATCH($C42,Instellingen!$A$22:$A$221,1)),""),IF($I42="EUR",IFERROR(INDEX(Instellingen!$C$22:$C$221,MATCH($C42,Instellingen!$A$22:$A$221,1)),""),""))))</f>
        <v/>
      </c>
      <c r="K42" s="14" t="str">
        <f t="shared" si="0"/>
        <v/>
      </c>
      <c r="L42" s="14" t="str">
        <f t="shared" si="1"/>
        <v/>
      </c>
      <c r="M42" s="14" t="str">
        <f>IF($B42="","",IFERROR(VLOOKUP($B42,Facturen!$A$3:$W$304,11,FALSE),""))</f>
        <v/>
      </c>
      <c r="N42" s="15" t="str">
        <f t="shared" si="2"/>
        <v/>
      </c>
      <c r="O42" s="15" t="str">
        <f>IF($B42="","",IFERROR(IF(VLOOKUP($B42,Facturen!$A$3:$W$304,7,FALSE)="",Instellingen!$B$4,VLOOKUP($B42,Facturen!$A$3:$W$304,7,FALSE)),""))</f>
        <v/>
      </c>
      <c r="P42" s="14" t="str">
        <f t="shared" si="3"/>
        <v/>
      </c>
      <c r="Q42" s="14" t="str">
        <f t="shared" si="4"/>
        <v/>
      </c>
      <c r="R42" s="14" t="str">
        <f t="shared" si="5"/>
        <v/>
      </c>
      <c r="S42" s="6"/>
    </row>
    <row r="43" spans="1:19" x14ac:dyDescent="0.3">
      <c r="A43" s="6"/>
      <c r="B43" s="6"/>
      <c r="C43" s="8"/>
      <c r="D43" s="6"/>
      <c r="E43" s="7"/>
      <c r="F43" s="6"/>
      <c r="G43" s="12"/>
      <c r="H43" s="18" t="str">
        <f>IF($F43="","",IF($F43="SRD",1,IF($F43="USD",IFERROR(INDEX(Instellingen!$B$22:$B$221,MATCH($C43,Instellingen!$A$22:$A$221,1)),""),IF($F43="EUR",IFERROR(INDEX(Instellingen!$C$22:$C$221,MATCH($C43,Instellingen!$A$22:$A$221,1)),""),""))))</f>
        <v/>
      </c>
      <c r="I43" s="16" t="str">
        <f>IF($B43="","",IFERROR(VLOOKUP($B43,Facturen!$A$3:$W$304,5,FALSE),""))</f>
        <v/>
      </c>
      <c r="J43" s="18" t="str">
        <f>IF($I43="","",IF($I43="SRD",1,IF($I43="USD",IFERROR(INDEX(Instellingen!$B$22:$B$221,MATCH($C43,Instellingen!$A$22:$A$221,1)),""),IF($I43="EUR",IFERROR(INDEX(Instellingen!$C$22:$C$221,MATCH($C43,Instellingen!$A$22:$A$221,1)),""),""))))</f>
        <v/>
      </c>
      <c r="K43" s="14" t="str">
        <f t="shared" si="0"/>
        <v/>
      </c>
      <c r="L43" s="14" t="str">
        <f t="shared" si="1"/>
        <v/>
      </c>
      <c r="M43" s="14" t="str">
        <f>IF($B43="","",IFERROR(VLOOKUP($B43,Facturen!$A$3:$W$304,11,FALSE),""))</f>
        <v/>
      </c>
      <c r="N43" s="15" t="str">
        <f t="shared" si="2"/>
        <v/>
      </c>
      <c r="O43" s="15" t="str">
        <f>IF($B43="","",IFERROR(IF(VLOOKUP($B43,Facturen!$A$3:$W$304,7,FALSE)="",Instellingen!$B$4,VLOOKUP($B43,Facturen!$A$3:$W$304,7,FALSE)),""))</f>
        <v/>
      </c>
      <c r="P43" s="14" t="str">
        <f t="shared" si="3"/>
        <v/>
      </c>
      <c r="Q43" s="14" t="str">
        <f t="shared" si="4"/>
        <v/>
      </c>
      <c r="R43" s="14" t="str">
        <f t="shared" si="5"/>
        <v/>
      </c>
      <c r="S43" s="6"/>
    </row>
    <row r="44" spans="1:19" x14ac:dyDescent="0.3">
      <c r="A44" s="6"/>
      <c r="B44" s="6"/>
      <c r="C44" s="8"/>
      <c r="D44" s="6"/>
      <c r="E44" s="7"/>
      <c r="F44" s="6"/>
      <c r="G44" s="12"/>
      <c r="H44" s="18" t="str">
        <f>IF($F44="","",IF($F44="SRD",1,IF($F44="USD",IFERROR(INDEX(Instellingen!$B$22:$B$221,MATCH($C44,Instellingen!$A$22:$A$221,1)),""),IF($F44="EUR",IFERROR(INDEX(Instellingen!$C$22:$C$221,MATCH($C44,Instellingen!$A$22:$A$221,1)),""),""))))</f>
        <v/>
      </c>
      <c r="I44" s="16" t="str">
        <f>IF($B44="","",IFERROR(VLOOKUP($B44,Facturen!$A$3:$W$304,5,FALSE),""))</f>
        <v/>
      </c>
      <c r="J44" s="18" t="str">
        <f>IF($I44="","",IF($I44="SRD",1,IF($I44="USD",IFERROR(INDEX(Instellingen!$B$22:$B$221,MATCH($C44,Instellingen!$A$22:$A$221,1)),""),IF($I44="EUR",IFERROR(INDEX(Instellingen!$C$22:$C$221,MATCH($C44,Instellingen!$A$22:$A$221,1)),""),""))))</f>
        <v/>
      </c>
      <c r="K44" s="14" t="str">
        <f t="shared" si="0"/>
        <v/>
      </c>
      <c r="L44" s="14" t="str">
        <f t="shared" si="1"/>
        <v/>
      </c>
      <c r="M44" s="14" t="str">
        <f>IF($B44="","",IFERROR(VLOOKUP($B44,Facturen!$A$3:$W$304,11,FALSE),""))</f>
        <v/>
      </c>
      <c r="N44" s="15" t="str">
        <f t="shared" si="2"/>
        <v/>
      </c>
      <c r="O44" s="15" t="str">
        <f>IF($B44="","",IFERROR(IF(VLOOKUP($B44,Facturen!$A$3:$W$304,7,FALSE)="",Instellingen!$B$4,VLOOKUP($B44,Facturen!$A$3:$W$304,7,FALSE)),""))</f>
        <v/>
      </c>
      <c r="P44" s="14" t="str">
        <f t="shared" si="3"/>
        <v/>
      </c>
      <c r="Q44" s="14" t="str">
        <f t="shared" si="4"/>
        <v/>
      </c>
      <c r="R44" s="14" t="str">
        <f t="shared" si="5"/>
        <v/>
      </c>
      <c r="S44" s="6"/>
    </row>
    <row r="45" spans="1:19" x14ac:dyDescent="0.3">
      <c r="A45" s="6"/>
      <c r="B45" s="6"/>
      <c r="C45" s="8"/>
      <c r="D45" s="6"/>
      <c r="E45" s="7"/>
      <c r="F45" s="6"/>
      <c r="G45" s="12"/>
      <c r="H45" s="18" t="str">
        <f>IF($F45="","",IF($F45="SRD",1,IF($F45="USD",IFERROR(INDEX(Instellingen!$B$22:$B$221,MATCH($C45,Instellingen!$A$22:$A$221,1)),""),IF($F45="EUR",IFERROR(INDEX(Instellingen!$C$22:$C$221,MATCH($C45,Instellingen!$A$22:$A$221,1)),""),""))))</f>
        <v/>
      </c>
      <c r="I45" s="16" t="str">
        <f>IF($B45="","",IFERROR(VLOOKUP($B45,Facturen!$A$3:$W$304,5,FALSE),""))</f>
        <v/>
      </c>
      <c r="J45" s="18" t="str">
        <f>IF($I45="","",IF($I45="SRD",1,IF($I45="USD",IFERROR(INDEX(Instellingen!$B$22:$B$221,MATCH($C45,Instellingen!$A$22:$A$221,1)),""),IF($I45="EUR",IFERROR(INDEX(Instellingen!$C$22:$C$221,MATCH($C45,Instellingen!$A$22:$A$221,1)),""),""))))</f>
        <v/>
      </c>
      <c r="K45" s="14" t="str">
        <f t="shared" si="0"/>
        <v/>
      </c>
      <c r="L45" s="14" t="str">
        <f t="shared" si="1"/>
        <v/>
      </c>
      <c r="M45" s="14" t="str">
        <f>IF($B45="","",IFERROR(VLOOKUP($B45,Facturen!$A$3:$W$304,11,FALSE),""))</f>
        <v/>
      </c>
      <c r="N45" s="15" t="str">
        <f t="shared" si="2"/>
        <v/>
      </c>
      <c r="O45" s="15" t="str">
        <f>IF($B45="","",IFERROR(IF(VLOOKUP($B45,Facturen!$A$3:$W$304,7,FALSE)="",Instellingen!$B$4,VLOOKUP($B45,Facturen!$A$3:$W$304,7,FALSE)),""))</f>
        <v/>
      </c>
      <c r="P45" s="14" t="str">
        <f t="shared" si="3"/>
        <v/>
      </c>
      <c r="Q45" s="14" t="str">
        <f t="shared" si="4"/>
        <v/>
      </c>
      <c r="R45" s="14" t="str">
        <f t="shared" si="5"/>
        <v/>
      </c>
      <c r="S45" s="6"/>
    </row>
    <row r="46" spans="1:19" x14ac:dyDescent="0.3">
      <c r="A46" s="6"/>
      <c r="B46" s="6"/>
      <c r="C46" s="8"/>
      <c r="D46" s="6"/>
      <c r="E46" s="7"/>
      <c r="F46" s="6"/>
      <c r="G46" s="12"/>
      <c r="H46" s="18" t="str">
        <f>IF($F46="","",IF($F46="SRD",1,IF($F46="USD",IFERROR(INDEX(Instellingen!$B$22:$B$221,MATCH($C46,Instellingen!$A$22:$A$221,1)),""),IF($F46="EUR",IFERROR(INDEX(Instellingen!$C$22:$C$221,MATCH($C46,Instellingen!$A$22:$A$221,1)),""),""))))</f>
        <v/>
      </c>
      <c r="I46" s="16" t="str">
        <f>IF($B46="","",IFERROR(VLOOKUP($B46,Facturen!$A$3:$W$304,5,FALSE),""))</f>
        <v/>
      </c>
      <c r="J46" s="18" t="str">
        <f>IF($I46="","",IF($I46="SRD",1,IF($I46="USD",IFERROR(INDEX(Instellingen!$B$22:$B$221,MATCH($C46,Instellingen!$A$22:$A$221,1)),""),IF($I46="EUR",IFERROR(INDEX(Instellingen!$C$22:$C$221,MATCH($C46,Instellingen!$A$22:$A$221,1)),""),""))))</f>
        <v/>
      </c>
      <c r="K46" s="14" t="str">
        <f t="shared" si="0"/>
        <v/>
      </c>
      <c r="L46" s="14" t="str">
        <f t="shared" si="1"/>
        <v/>
      </c>
      <c r="M46" s="14" t="str">
        <f>IF($B46="","",IFERROR(VLOOKUP($B46,Facturen!$A$3:$W$304,11,FALSE),""))</f>
        <v/>
      </c>
      <c r="N46" s="15" t="str">
        <f t="shared" si="2"/>
        <v/>
      </c>
      <c r="O46" s="15" t="str">
        <f>IF($B46="","",IFERROR(IF(VLOOKUP($B46,Facturen!$A$3:$W$304,7,FALSE)="",Instellingen!$B$4,VLOOKUP($B46,Facturen!$A$3:$W$304,7,FALSE)),""))</f>
        <v/>
      </c>
      <c r="P46" s="14" t="str">
        <f t="shared" si="3"/>
        <v/>
      </c>
      <c r="Q46" s="14" t="str">
        <f t="shared" si="4"/>
        <v/>
      </c>
      <c r="R46" s="14" t="str">
        <f t="shared" si="5"/>
        <v/>
      </c>
      <c r="S46" s="6"/>
    </row>
    <row r="47" spans="1:19" x14ac:dyDescent="0.3">
      <c r="A47" s="6"/>
      <c r="B47" s="6"/>
      <c r="C47" s="8"/>
      <c r="D47" s="6"/>
      <c r="E47" s="7"/>
      <c r="F47" s="6"/>
      <c r="G47" s="12"/>
      <c r="H47" s="18" t="str">
        <f>IF($F47="","",IF($F47="SRD",1,IF($F47="USD",IFERROR(INDEX(Instellingen!$B$22:$B$221,MATCH($C47,Instellingen!$A$22:$A$221,1)),""),IF($F47="EUR",IFERROR(INDEX(Instellingen!$C$22:$C$221,MATCH($C47,Instellingen!$A$22:$A$221,1)),""),""))))</f>
        <v/>
      </c>
      <c r="I47" s="16" t="str">
        <f>IF($B47="","",IFERROR(VLOOKUP($B47,Facturen!$A$3:$W$304,5,FALSE),""))</f>
        <v/>
      </c>
      <c r="J47" s="18" t="str">
        <f>IF($I47="","",IF($I47="SRD",1,IF($I47="USD",IFERROR(INDEX(Instellingen!$B$22:$B$221,MATCH($C47,Instellingen!$A$22:$A$221,1)),""),IF($I47="EUR",IFERROR(INDEX(Instellingen!$C$22:$C$221,MATCH($C47,Instellingen!$A$22:$A$221,1)),""),""))))</f>
        <v/>
      </c>
      <c r="K47" s="14" t="str">
        <f t="shared" si="0"/>
        <v/>
      </c>
      <c r="L47" s="14" t="str">
        <f t="shared" si="1"/>
        <v/>
      </c>
      <c r="M47" s="14" t="str">
        <f>IF($B47="","",IFERROR(VLOOKUP($B47,Facturen!$A$3:$W$304,11,FALSE),""))</f>
        <v/>
      </c>
      <c r="N47" s="15" t="str">
        <f t="shared" si="2"/>
        <v/>
      </c>
      <c r="O47" s="15" t="str">
        <f>IF($B47="","",IFERROR(IF(VLOOKUP($B47,Facturen!$A$3:$W$304,7,FALSE)="",Instellingen!$B$4,VLOOKUP($B47,Facturen!$A$3:$W$304,7,FALSE)),""))</f>
        <v/>
      </c>
      <c r="P47" s="14" t="str">
        <f t="shared" si="3"/>
        <v/>
      </c>
      <c r="Q47" s="14" t="str">
        <f t="shared" si="4"/>
        <v/>
      </c>
      <c r="R47" s="14" t="str">
        <f t="shared" si="5"/>
        <v/>
      </c>
      <c r="S47" s="6"/>
    </row>
    <row r="48" spans="1:19" x14ac:dyDescent="0.3">
      <c r="A48" s="6"/>
      <c r="B48" s="6"/>
      <c r="C48" s="8"/>
      <c r="D48" s="6"/>
      <c r="E48" s="7"/>
      <c r="F48" s="6"/>
      <c r="G48" s="12"/>
      <c r="H48" s="18" t="str">
        <f>IF($F48="","",IF($F48="SRD",1,IF($F48="USD",IFERROR(INDEX(Instellingen!$B$22:$B$221,MATCH($C48,Instellingen!$A$22:$A$221,1)),""),IF($F48="EUR",IFERROR(INDEX(Instellingen!$C$22:$C$221,MATCH($C48,Instellingen!$A$22:$A$221,1)),""),""))))</f>
        <v/>
      </c>
      <c r="I48" s="16" t="str">
        <f>IF($B48="","",IFERROR(VLOOKUP($B48,Facturen!$A$3:$W$304,5,FALSE),""))</f>
        <v/>
      </c>
      <c r="J48" s="18" t="str">
        <f>IF($I48="","",IF($I48="SRD",1,IF($I48="USD",IFERROR(INDEX(Instellingen!$B$22:$B$221,MATCH($C48,Instellingen!$A$22:$A$221,1)),""),IF($I48="EUR",IFERROR(INDEX(Instellingen!$C$22:$C$221,MATCH($C48,Instellingen!$A$22:$A$221,1)),""),""))))</f>
        <v/>
      </c>
      <c r="K48" s="14" t="str">
        <f t="shared" si="0"/>
        <v/>
      </c>
      <c r="L48" s="14" t="str">
        <f t="shared" si="1"/>
        <v/>
      </c>
      <c r="M48" s="14" t="str">
        <f>IF($B48="","",IFERROR(VLOOKUP($B48,Facturen!$A$3:$W$304,11,FALSE),""))</f>
        <v/>
      </c>
      <c r="N48" s="15" t="str">
        <f t="shared" si="2"/>
        <v/>
      </c>
      <c r="O48" s="15" t="str">
        <f>IF($B48="","",IFERROR(IF(VLOOKUP($B48,Facturen!$A$3:$W$304,7,FALSE)="",Instellingen!$B$4,VLOOKUP($B48,Facturen!$A$3:$W$304,7,FALSE)),""))</f>
        <v/>
      </c>
      <c r="P48" s="14" t="str">
        <f t="shared" si="3"/>
        <v/>
      </c>
      <c r="Q48" s="14" t="str">
        <f t="shared" si="4"/>
        <v/>
      </c>
      <c r="R48" s="14" t="str">
        <f t="shared" si="5"/>
        <v/>
      </c>
      <c r="S48" s="6"/>
    </row>
    <row r="49" spans="1:19" x14ac:dyDescent="0.3">
      <c r="A49" s="6"/>
      <c r="B49" s="6"/>
      <c r="C49" s="8"/>
      <c r="D49" s="6"/>
      <c r="E49" s="7"/>
      <c r="F49" s="6"/>
      <c r="G49" s="12"/>
      <c r="H49" s="18" t="str">
        <f>IF($F49="","",IF($F49="SRD",1,IF($F49="USD",IFERROR(INDEX(Instellingen!$B$22:$B$221,MATCH($C49,Instellingen!$A$22:$A$221,1)),""),IF($F49="EUR",IFERROR(INDEX(Instellingen!$C$22:$C$221,MATCH($C49,Instellingen!$A$22:$A$221,1)),""),""))))</f>
        <v/>
      </c>
      <c r="I49" s="16" t="str">
        <f>IF($B49="","",IFERROR(VLOOKUP($B49,Facturen!$A$3:$W$304,5,FALSE),""))</f>
        <v/>
      </c>
      <c r="J49" s="18" t="str">
        <f>IF($I49="","",IF($I49="SRD",1,IF($I49="USD",IFERROR(INDEX(Instellingen!$B$22:$B$221,MATCH($C49,Instellingen!$A$22:$A$221,1)),""),IF($I49="EUR",IFERROR(INDEX(Instellingen!$C$22:$C$221,MATCH($C49,Instellingen!$A$22:$A$221,1)),""),""))))</f>
        <v/>
      </c>
      <c r="K49" s="14" t="str">
        <f t="shared" si="0"/>
        <v/>
      </c>
      <c r="L49" s="14" t="str">
        <f t="shared" si="1"/>
        <v/>
      </c>
      <c r="M49" s="14" t="str">
        <f>IF($B49="","",IFERROR(VLOOKUP($B49,Facturen!$A$3:$W$304,11,FALSE),""))</f>
        <v/>
      </c>
      <c r="N49" s="15" t="str">
        <f t="shared" si="2"/>
        <v/>
      </c>
      <c r="O49" s="15" t="str">
        <f>IF($B49="","",IFERROR(IF(VLOOKUP($B49,Facturen!$A$3:$W$304,7,FALSE)="",Instellingen!$B$4,VLOOKUP($B49,Facturen!$A$3:$W$304,7,FALSE)),""))</f>
        <v/>
      </c>
      <c r="P49" s="14" t="str">
        <f t="shared" si="3"/>
        <v/>
      </c>
      <c r="Q49" s="14" t="str">
        <f t="shared" si="4"/>
        <v/>
      </c>
      <c r="R49" s="14" t="str">
        <f t="shared" si="5"/>
        <v/>
      </c>
      <c r="S49" s="6"/>
    </row>
    <row r="50" spans="1:19" x14ac:dyDescent="0.3">
      <c r="A50" s="6"/>
      <c r="B50" s="6"/>
      <c r="C50" s="8"/>
      <c r="D50" s="6"/>
      <c r="E50" s="7"/>
      <c r="F50" s="6"/>
      <c r="G50" s="12"/>
      <c r="H50" s="18" t="str">
        <f>IF($F50="","",IF($F50="SRD",1,IF($F50="USD",IFERROR(INDEX(Instellingen!$B$22:$B$221,MATCH($C50,Instellingen!$A$22:$A$221,1)),""),IF($F50="EUR",IFERROR(INDEX(Instellingen!$C$22:$C$221,MATCH($C50,Instellingen!$A$22:$A$221,1)),""),""))))</f>
        <v/>
      </c>
      <c r="I50" s="16" t="str">
        <f>IF($B50="","",IFERROR(VLOOKUP($B50,Facturen!$A$3:$W$304,5,FALSE),""))</f>
        <v/>
      </c>
      <c r="J50" s="18" t="str">
        <f>IF($I50="","",IF($I50="SRD",1,IF($I50="USD",IFERROR(INDEX(Instellingen!$B$22:$B$221,MATCH($C50,Instellingen!$A$22:$A$221,1)),""),IF($I50="EUR",IFERROR(INDEX(Instellingen!$C$22:$C$221,MATCH($C50,Instellingen!$A$22:$A$221,1)),""),""))))</f>
        <v/>
      </c>
      <c r="K50" s="14" t="str">
        <f t="shared" si="0"/>
        <v/>
      </c>
      <c r="L50" s="14" t="str">
        <f t="shared" si="1"/>
        <v/>
      </c>
      <c r="M50" s="14" t="str">
        <f>IF($B50="","",IFERROR(VLOOKUP($B50,Facturen!$A$3:$W$304,11,FALSE),""))</f>
        <v/>
      </c>
      <c r="N50" s="15" t="str">
        <f t="shared" si="2"/>
        <v/>
      </c>
      <c r="O50" s="15" t="str">
        <f>IF($B50="","",IFERROR(IF(VLOOKUP($B50,Facturen!$A$3:$W$304,7,FALSE)="",Instellingen!$B$4,VLOOKUP($B50,Facturen!$A$3:$W$304,7,FALSE)),""))</f>
        <v/>
      </c>
      <c r="P50" s="14" t="str">
        <f t="shared" si="3"/>
        <v/>
      </c>
      <c r="Q50" s="14" t="str">
        <f t="shared" si="4"/>
        <v/>
      </c>
      <c r="R50" s="14" t="str">
        <f t="shared" si="5"/>
        <v/>
      </c>
      <c r="S50" s="6"/>
    </row>
    <row r="51" spans="1:19" x14ac:dyDescent="0.3">
      <c r="A51" s="6"/>
      <c r="B51" s="6"/>
      <c r="C51" s="8"/>
      <c r="D51" s="6"/>
      <c r="E51" s="7"/>
      <c r="F51" s="6"/>
      <c r="G51" s="12"/>
      <c r="H51" s="18" t="str">
        <f>IF($F51="","",IF($F51="SRD",1,IF($F51="USD",IFERROR(INDEX(Instellingen!$B$22:$B$221,MATCH($C51,Instellingen!$A$22:$A$221,1)),""),IF($F51="EUR",IFERROR(INDEX(Instellingen!$C$22:$C$221,MATCH($C51,Instellingen!$A$22:$A$221,1)),""),""))))</f>
        <v/>
      </c>
      <c r="I51" s="16" t="str">
        <f>IF($B51="","",IFERROR(VLOOKUP($B51,Facturen!$A$3:$W$304,5,FALSE),""))</f>
        <v/>
      </c>
      <c r="J51" s="18" t="str">
        <f>IF($I51="","",IF($I51="SRD",1,IF($I51="USD",IFERROR(INDEX(Instellingen!$B$22:$B$221,MATCH($C51,Instellingen!$A$22:$A$221,1)),""),IF($I51="EUR",IFERROR(INDEX(Instellingen!$C$22:$C$221,MATCH($C51,Instellingen!$A$22:$A$221,1)),""),""))))</f>
        <v/>
      </c>
      <c r="K51" s="14" t="str">
        <f t="shared" si="0"/>
        <v/>
      </c>
      <c r="L51" s="14" t="str">
        <f t="shared" si="1"/>
        <v/>
      </c>
      <c r="M51" s="14" t="str">
        <f>IF($B51="","",IFERROR(VLOOKUP($B51,Facturen!$A$3:$W$304,11,FALSE),""))</f>
        <v/>
      </c>
      <c r="N51" s="15" t="str">
        <f t="shared" si="2"/>
        <v/>
      </c>
      <c r="O51" s="15" t="str">
        <f>IF($B51="","",IFERROR(IF(VLOOKUP($B51,Facturen!$A$3:$W$304,7,FALSE)="",Instellingen!$B$4,VLOOKUP($B51,Facturen!$A$3:$W$304,7,FALSE)),""))</f>
        <v/>
      </c>
      <c r="P51" s="14" t="str">
        <f t="shared" si="3"/>
        <v/>
      </c>
      <c r="Q51" s="14" t="str">
        <f t="shared" si="4"/>
        <v/>
      </c>
      <c r="R51" s="14" t="str">
        <f t="shared" si="5"/>
        <v/>
      </c>
      <c r="S51" s="6"/>
    </row>
    <row r="52" spans="1:19" x14ac:dyDescent="0.3">
      <c r="A52" s="6"/>
      <c r="B52" s="6"/>
      <c r="C52" s="8"/>
      <c r="D52" s="6"/>
      <c r="E52" s="7"/>
      <c r="F52" s="6"/>
      <c r="G52" s="12"/>
      <c r="H52" s="18" t="str">
        <f>IF($F52="","",IF($F52="SRD",1,IF($F52="USD",IFERROR(INDEX(Instellingen!$B$22:$B$221,MATCH($C52,Instellingen!$A$22:$A$221,1)),""),IF($F52="EUR",IFERROR(INDEX(Instellingen!$C$22:$C$221,MATCH($C52,Instellingen!$A$22:$A$221,1)),""),""))))</f>
        <v/>
      </c>
      <c r="I52" s="16" t="str">
        <f>IF($B52="","",IFERROR(VLOOKUP($B52,Facturen!$A$3:$W$304,5,FALSE),""))</f>
        <v/>
      </c>
      <c r="J52" s="18" t="str">
        <f>IF($I52="","",IF($I52="SRD",1,IF($I52="USD",IFERROR(INDEX(Instellingen!$B$22:$B$221,MATCH($C52,Instellingen!$A$22:$A$221,1)),""),IF($I52="EUR",IFERROR(INDEX(Instellingen!$C$22:$C$221,MATCH($C52,Instellingen!$A$22:$A$221,1)),""),""))))</f>
        <v/>
      </c>
      <c r="K52" s="14" t="str">
        <f t="shared" si="0"/>
        <v/>
      </c>
      <c r="L52" s="14" t="str">
        <f t="shared" si="1"/>
        <v/>
      </c>
      <c r="M52" s="14" t="str">
        <f>IF($B52="","",IFERROR(VLOOKUP($B52,Facturen!$A$3:$W$304,11,FALSE),""))</f>
        <v/>
      </c>
      <c r="N52" s="15" t="str">
        <f t="shared" si="2"/>
        <v/>
      </c>
      <c r="O52" s="15" t="str">
        <f>IF($B52="","",IFERROR(IF(VLOOKUP($B52,Facturen!$A$3:$W$304,7,FALSE)="",Instellingen!$B$4,VLOOKUP($B52,Facturen!$A$3:$W$304,7,FALSE)),""))</f>
        <v/>
      </c>
      <c r="P52" s="14" t="str">
        <f t="shared" si="3"/>
        <v/>
      </c>
      <c r="Q52" s="14" t="str">
        <f t="shared" si="4"/>
        <v/>
      </c>
      <c r="R52" s="14" t="str">
        <f t="shared" si="5"/>
        <v/>
      </c>
      <c r="S52" s="6"/>
    </row>
    <row r="53" spans="1:19" x14ac:dyDescent="0.3">
      <c r="A53" s="6"/>
      <c r="B53" s="6"/>
      <c r="C53" s="8"/>
      <c r="D53" s="6"/>
      <c r="E53" s="7"/>
      <c r="F53" s="6"/>
      <c r="G53" s="12"/>
      <c r="H53" s="18" t="str">
        <f>IF($F53="","",IF($F53="SRD",1,IF($F53="USD",IFERROR(INDEX(Instellingen!$B$22:$B$221,MATCH($C53,Instellingen!$A$22:$A$221,1)),""),IF($F53="EUR",IFERROR(INDEX(Instellingen!$C$22:$C$221,MATCH($C53,Instellingen!$A$22:$A$221,1)),""),""))))</f>
        <v/>
      </c>
      <c r="I53" s="16" t="str">
        <f>IF($B53="","",IFERROR(VLOOKUP($B53,Facturen!$A$3:$W$304,5,FALSE),""))</f>
        <v/>
      </c>
      <c r="J53" s="18" t="str">
        <f>IF($I53="","",IF($I53="SRD",1,IF($I53="USD",IFERROR(INDEX(Instellingen!$B$22:$B$221,MATCH($C53,Instellingen!$A$22:$A$221,1)),""),IF($I53="EUR",IFERROR(INDEX(Instellingen!$C$22:$C$221,MATCH($C53,Instellingen!$A$22:$A$221,1)),""),""))))</f>
        <v/>
      </c>
      <c r="K53" s="14" t="str">
        <f t="shared" si="0"/>
        <v/>
      </c>
      <c r="L53" s="14" t="str">
        <f t="shared" si="1"/>
        <v/>
      </c>
      <c r="M53" s="14" t="str">
        <f>IF($B53="","",IFERROR(VLOOKUP($B53,Facturen!$A$3:$W$304,11,FALSE),""))</f>
        <v/>
      </c>
      <c r="N53" s="15" t="str">
        <f t="shared" si="2"/>
        <v/>
      </c>
      <c r="O53" s="15" t="str">
        <f>IF($B53="","",IFERROR(IF(VLOOKUP($B53,Facturen!$A$3:$W$304,7,FALSE)="",Instellingen!$B$4,VLOOKUP($B53,Facturen!$A$3:$W$304,7,FALSE)),""))</f>
        <v/>
      </c>
      <c r="P53" s="14" t="str">
        <f t="shared" si="3"/>
        <v/>
      </c>
      <c r="Q53" s="14" t="str">
        <f t="shared" si="4"/>
        <v/>
      </c>
      <c r="R53" s="14" t="str">
        <f t="shared" si="5"/>
        <v/>
      </c>
      <c r="S53" s="6"/>
    </row>
    <row r="54" spans="1:19" x14ac:dyDescent="0.3">
      <c r="A54" s="6"/>
      <c r="B54" s="6"/>
      <c r="C54" s="8"/>
      <c r="D54" s="6"/>
      <c r="E54" s="7"/>
      <c r="F54" s="6"/>
      <c r="G54" s="12"/>
      <c r="H54" s="18" t="str">
        <f>IF($F54="","",IF($F54="SRD",1,IF($F54="USD",IFERROR(INDEX(Instellingen!$B$22:$B$221,MATCH($C54,Instellingen!$A$22:$A$221,1)),""),IF($F54="EUR",IFERROR(INDEX(Instellingen!$C$22:$C$221,MATCH($C54,Instellingen!$A$22:$A$221,1)),""),""))))</f>
        <v/>
      </c>
      <c r="I54" s="16" t="str">
        <f>IF($B54="","",IFERROR(VLOOKUP($B54,Facturen!$A$3:$W$304,5,FALSE),""))</f>
        <v/>
      </c>
      <c r="J54" s="18" t="str">
        <f>IF($I54="","",IF($I54="SRD",1,IF($I54="USD",IFERROR(INDEX(Instellingen!$B$22:$B$221,MATCH($C54,Instellingen!$A$22:$A$221,1)),""),IF($I54="EUR",IFERROR(INDEX(Instellingen!$C$22:$C$221,MATCH($C54,Instellingen!$A$22:$A$221,1)),""),""))))</f>
        <v/>
      </c>
      <c r="K54" s="14" t="str">
        <f t="shared" si="0"/>
        <v/>
      </c>
      <c r="L54" s="14" t="str">
        <f t="shared" si="1"/>
        <v/>
      </c>
      <c r="M54" s="14" t="str">
        <f>IF($B54="","",IFERROR(VLOOKUP($B54,Facturen!$A$3:$W$304,11,FALSE),""))</f>
        <v/>
      </c>
      <c r="N54" s="15" t="str">
        <f t="shared" si="2"/>
        <v/>
      </c>
      <c r="O54" s="15" t="str">
        <f>IF($B54="","",IFERROR(IF(VLOOKUP($B54,Facturen!$A$3:$W$304,7,FALSE)="",Instellingen!$B$4,VLOOKUP($B54,Facturen!$A$3:$W$304,7,FALSE)),""))</f>
        <v/>
      </c>
      <c r="P54" s="14" t="str">
        <f t="shared" si="3"/>
        <v/>
      </c>
      <c r="Q54" s="14" t="str">
        <f t="shared" si="4"/>
        <v/>
      </c>
      <c r="R54" s="14" t="str">
        <f t="shared" si="5"/>
        <v/>
      </c>
      <c r="S54" s="6"/>
    </row>
    <row r="55" spans="1:19" x14ac:dyDescent="0.3">
      <c r="A55" s="6"/>
      <c r="B55" s="6"/>
      <c r="C55" s="8"/>
      <c r="D55" s="6"/>
      <c r="E55" s="7"/>
      <c r="F55" s="6"/>
      <c r="G55" s="12"/>
      <c r="H55" s="18" t="str">
        <f>IF($F55="","",IF($F55="SRD",1,IF($F55="USD",IFERROR(INDEX(Instellingen!$B$22:$B$221,MATCH($C55,Instellingen!$A$22:$A$221,1)),""),IF($F55="EUR",IFERROR(INDEX(Instellingen!$C$22:$C$221,MATCH($C55,Instellingen!$A$22:$A$221,1)),""),""))))</f>
        <v/>
      </c>
      <c r="I55" s="16" t="str">
        <f>IF($B55="","",IFERROR(VLOOKUP($B55,Facturen!$A$3:$W$304,5,FALSE),""))</f>
        <v/>
      </c>
      <c r="J55" s="18" t="str">
        <f>IF($I55="","",IF($I55="SRD",1,IF($I55="USD",IFERROR(INDEX(Instellingen!$B$22:$B$221,MATCH($C55,Instellingen!$A$22:$A$221,1)),""),IF($I55="EUR",IFERROR(INDEX(Instellingen!$C$22:$C$221,MATCH($C55,Instellingen!$A$22:$A$221,1)),""),""))))</f>
        <v/>
      </c>
      <c r="K55" s="14" t="str">
        <f t="shared" si="0"/>
        <v/>
      </c>
      <c r="L55" s="14" t="str">
        <f t="shared" si="1"/>
        <v/>
      </c>
      <c r="M55" s="14" t="str">
        <f>IF($B55="","",IFERROR(VLOOKUP($B55,Facturen!$A$3:$W$304,11,FALSE),""))</f>
        <v/>
      </c>
      <c r="N55" s="15" t="str">
        <f t="shared" si="2"/>
        <v/>
      </c>
      <c r="O55" s="15" t="str">
        <f>IF($B55="","",IFERROR(IF(VLOOKUP($B55,Facturen!$A$3:$W$304,7,FALSE)="",Instellingen!$B$4,VLOOKUP($B55,Facturen!$A$3:$W$304,7,FALSE)),""))</f>
        <v/>
      </c>
      <c r="P55" s="14" t="str">
        <f t="shared" si="3"/>
        <v/>
      </c>
      <c r="Q55" s="14" t="str">
        <f t="shared" si="4"/>
        <v/>
      </c>
      <c r="R55" s="14" t="str">
        <f t="shared" si="5"/>
        <v/>
      </c>
      <c r="S55" s="6"/>
    </row>
    <row r="56" spans="1:19" x14ac:dyDescent="0.3">
      <c r="A56" s="6"/>
      <c r="B56" s="6"/>
      <c r="C56" s="8"/>
      <c r="D56" s="6"/>
      <c r="E56" s="7"/>
      <c r="F56" s="6"/>
      <c r="G56" s="12"/>
      <c r="H56" s="18" t="str">
        <f>IF($F56="","",IF($F56="SRD",1,IF($F56="USD",IFERROR(INDEX(Instellingen!$B$22:$B$221,MATCH($C56,Instellingen!$A$22:$A$221,1)),""),IF($F56="EUR",IFERROR(INDEX(Instellingen!$C$22:$C$221,MATCH($C56,Instellingen!$A$22:$A$221,1)),""),""))))</f>
        <v/>
      </c>
      <c r="I56" s="16" t="str">
        <f>IF($B56="","",IFERROR(VLOOKUP($B56,Facturen!$A$3:$W$304,5,FALSE),""))</f>
        <v/>
      </c>
      <c r="J56" s="18" t="str">
        <f>IF($I56="","",IF($I56="SRD",1,IF($I56="USD",IFERROR(INDEX(Instellingen!$B$22:$B$221,MATCH($C56,Instellingen!$A$22:$A$221,1)),""),IF($I56="EUR",IFERROR(INDEX(Instellingen!$C$22:$C$221,MATCH($C56,Instellingen!$A$22:$A$221,1)),""),""))))</f>
        <v/>
      </c>
      <c r="K56" s="14" t="str">
        <f t="shared" si="0"/>
        <v/>
      </c>
      <c r="L56" s="14" t="str">
        <f t="shared" si="1"/>
        <v/>
      </c>
      <c r="M56" s="14" t="str">
        <f>IF($B56="","",IFERROR(VLOOKUP($B56,Facturen!$A$3:$W$304,11,FALSE),""))</f>
        <v/>
      </c>
      <c r="N56" s="15" t="str">
        <f t="shared" si="2"/>
        <v/>
      </c>
      <c r="O56" s="15" t="str">
        <f>IF($B56="","",IFERROR(IF(VLOOKUP($B56,Facturen!$A$3:$W$304,7,FALSE)="",Instellingen!$B$4,VLOOKUP($B56,Facturen!$A$3:$W$304,7,FALSE)),""))</f>
        <v/>
      </c>
      <c r="P56" s="14" t="str">
        <f t="shared" si="3"/>
        <v/>
      </c>
      <c r="Q56" s="14" t="str">
        <f t="shared" si="4"/>
        <v/>
      </c>
      <c r="R56" s="14" t="str">
        <f t="shared" si="5"/>
        <v/>
      </c>
      <c r="S56" s="6"/>
    </row>
    <row r="57" spans="1:19" x14ac:dyDescent="0.3">
      <c r="A57" s="6"/>
      <c r="B57" s="6"/>
      <c r="C57" s="8"/>
      <c r="D57" s="6"/>
      <c r="E57" s="7"/>
      <c r="F57" s="6"/>
      <c r="G57" s="12"/>
      <c r="H57" s="18" t="str">
        <f>IF($F57="","",IF($F57="SRD",1,IF($F57="USD",IFERROR(INDEX(Instellingen!$B$22:$B$221,MATCH($C57,Instellingen!$A$22:$A$221,1)),""),IF($F57="EUR",IFERROR(INDEX(Instellingen!$C$22:$C$221,MATCH($C57,Instellingen!$A$22:$A$221,1)),""),""))))</f>
        <v/>
      </c>
      <c r="I57" s="16" t="str">
        <f>IF($B57="","",IFERROR(VLOOKUP($B57,Facturen!$A$3:$W$304,5,FALSE),""))</f>
        <v/>
      </c>
      <c r="J57" s="18" t="str">
        <f>IF($I57="","",IF($I57="SRD",1,IF($I57="USD",IFERROR(INDEX(Instellingen!$B$22:$B$221,MATCH($C57,Instellingen!$A$22:$A$221,1)),""),IF($I57="EUR",IFERROR(INDEX(Instellingen!$C$22:$C$221,MATCH($C57,Instellingen!$A$22:$A$221,1)),""),""))))</f>
        <v/>
      </c>
      <c r="K57" s="14" t="str">
        <f t="shared" si="0"/>
        <v/>
      </c>
      <c r="L57" s="14" t="str">
        <f t="shared" si="1"/>
        <v/>
      </c>
      <c r="M57" s="14" t="str">
        <f>IF($B57="","",IFERROR(VLOOKUP($B57,Facturen!$A$3:$W$304,11,FALSE),""))</f>
        <v/>
      </c>
      <c r="N57" s="15" t="str">
        <f t="shared" si="2"/>
        <v/>
      </c>
      <c r="O57" s="15" t="str">
        <f>IF($B57="","",IFERROR(IF(VLOOKUP($B57,Facturen!$A$3:$W$304,7,FALSE)="",Instellingen!$B$4,VLOOKUP($B57,Facturen!$A$3:$W$304,7,FALSE)),""))</f>
        <v/>
      </c>
      <c r="P57" s="14" t="str">
        <f t="shared" si="3"/>
        <v/>
      </c>
      <c r="Q57" s="14" t="str">
        <f t="shared" si="4"/>
        <v/>
      </c>
      <c r="R57" s="14" t="str">
        <f t="shared" si="5"/>
        <v/>
      </c>
      <c r="S57" s="6"/>
    </row>
    <row r="58" spans="1:19" x14ac:dyDescent="0.3">
      <c r="A58" s="6"/>
      <c r="B58" s="6"/>
      <c r="C58" s="8"/>
      <c r="D58" s="6"/>
      <c r="E58" s="7"/>
      <c r="F58" s="6"/>
      <c r="G58" s="12"/>
      <c r="H58" s="18" t="str">
        <f>IF($F58="","",IF($F58="SRD",1,IF($F58="USD",IFERROR(INDEX(Instellingen!$B$22:$B$221,MATCH($C58,Instellingen!$A$22:$A$221,1)),""),IF($F58="EUR",IFERROR(INDEX(Instellingen!$C$22:$C$221,MATCH($C58,Instellingen!$A$22:$A$221,1)),""),""))))</f>
        <v/>
      </c>
      <c r="I58" s="16" t="str">
        <f>IF($B58="","",IFERROR(VLOOKUP($B58,Facturen!$A$3:$W$304,5,FALSE),""))</f>
        <v/>
      </c>
      <c r="J58" s="18" t="str">
        <f>IF($I58="","",IF($I58="SRD",1,IF($I58="USD",IFERROR(INDEX(Instellingen!$B$22:$B$221,MATCH($C58,Instellingen!$A$22:$A$221,1)),""),IF($I58="EUR",IFERROR(INDEX(Instellingen!$C$22:$C$221,MATCH($C58,Instellingen!$A$22:$A$221,1)),""),""))))</f>
        <v/>
      </c>
      <c r="K58" s="14" t="str">
        <f t="shared" si="0"/>
        <v/>
      </c>
      <c r="L58" s="14" t="str">
        <f t="shared" si="1"/>
        <v/>
      </c>
      <c r="M58" s="14" t="str">
        <f>IF($B58="","",IFERROR(VLOOKUP($B58,Facturen!$A$3:$W$304,11,FALSE),""))</f>
        <v/>
      </c>
      <c r="N58" s="15" t="str">
        <f t="shared" si="2"/>
        <v/>
      </c>
      <c r="O58" s="15" t="str">
        <f>IF($B58="","",IFERROR(IF(VLOOKUP($B58,Facturen!$A$3:$W$304,7,FALSE)="",Instellingen!$B$4,VLOOKUP($B58,Facturen!$A$3:$W$304,7,FALSE)),""))</f>
        <v/>
      </c>
      <c r="P58" s="14" t="str">
        <f t="shared" si="3"/>
        <v/>
      </c>
      <c r="Q58" s="14" t="str">
        <f t="shared" si="4"/>
        <v/>
      </c>
      <c r="R58" s="14" t="str">
        <f t="shared" si="5"/>
        <v/>
      </c>
      <c r="S58" s="6"/>
    </row>
    <row r="59" spans="1:19" x14ac:dyDescent="0.3">
      <c r="A59" s="6"/>
      <c r="B59" s="6"/>
      <c r="C59" s="8"/>
      <c r="D59" s="6"/>
      <c r="E59" s="7"/>
      <c r="F59" s="6"/>
      <c r="G59" s="12"/>
      <c r="H59" s="18" t="str">
        <f>IF($F59="","",IF($F59="SRD",1,IF($F59="USD",IFERROR(INDEX(Instellingen!$B$22:$B$221,MATCH($C59,Instellingen!$A$22:$A$221,1)),""),IF($F59="EUR",IFERROR(INDEX(Instellingen!$C$22:$C$221,MATCH($C59,Instellingen!$A$22:$A$221,1)),""),""))))</f>
        <v/>
      </c>
      <c r="I59" s="16" t="str">
        <f>IF($B59="","",IFERROR(VLOOKUP($B59,Facturen!$A$3:$W$304,5,FALSE),""))</f>
        <v/>
      </c>
      <c r="J59" s="18" t="str">
        <f>IF($I59="","",IF($I59="SRD",1,IF($I59="USD",IFERROR(INDEX(Instellingen!$B$22:$B$221,MATCH($C59,Instellingen!$A$22:$A$221,1)),""),IF($I59="EUR",IFERROR(INDEX(Instellingen!$C$22:$C$221,MATCH($C59,Instellingen!$A$22:$A$221,1)),""),""))))</f>
        <v/>
      </c>
      <c r="K59" s="14" t="str">
        <f t="shared" si="0"/>
        <v/>
      </c>
      <c r="L59" s="14" t="str">
        <f t="shared" si="1"/>
        <v/>
      </c>
      <c r="M59" s="14" t="str">
        <f>IF($B59="","",IFERROR(VLOOKUP($B59,Facturen!$A$3:$W$304,11,FALSE),""))</f>
        <v/>
      </c>
      <c r="N59" s="15" t="str">
        <f t="shared" si="2"/>
        <v/>
      </c>
      <c r="O59" s="15" t="str">
        <f>IF($B59="","",IFERROR(IF(VLOOKUP($B59,Facturen!$A$3:$W$304,7,FALSE)="",Instellingen!$B$4,VLOOKUP($B59,Facturen!$A$3:$W$304,7,FALSE)),""))</f>
        <v/>
      </c>
      <c r="P59" s="14" t="str">
        <f t="shared" si="3"/>
        <v/>
      </c>
      <c r="Q59" s="14" t="str">
        <f t="shared" si="4"/>
        <v/>
      </c>
      <c r="R59" s="14" t="str">
        <f t="shared" si="5"/>
        <v/>
      </c>
      <c r="S59" s="6"/>
    </row>
    <row r="60" spans="1:19" x14ac:dyDescent="0.3">
      <c r="A60" s="6"/>
      <c r="B60" s="6"/>
      <c r="C60" s="8"/>
      <c r="D60" s="6"/>
      <c r="E60" s="7"/>
      <c r="F60" s="6"/>
      <c r="G60" s="12"/>
      <c r="H60" s="18" t="str">
        <f>IF($F60="","",IF($F60="SRD",1,IF($F60="USD",IFERROR(INDEX(Instellingen!$B$22:$B$221,MATCH($C60,Instellingen!$A$22:$A$221,1)),""),IF($F60="EUR",IFERROR(INDEX(Instellingen!$C$22:$C$221,MATCH($C60,Instellingen!$A$22:$A$221,1)),""),""))))</f>
        <v/>
      </c>
      <c r="I60" s="16" t="str">
        <f>IF($B60="","",IFERROR(VLOOKUP($B60,Facturen!$A$3:$W$304,5,FALSE),""))</f>
        <v/>
      </c>
      <c r="J60" s="18" t="str">
        <f>IF($I60="","",IF($I60="SRD",1,IF($I60="USD",IFERROR(INDEX(Instellingen!$B$22:$B$221,MATCH($C60,Instellingen!$A$22:$A$221,1)),""),IF($I60="EUR",IFERROR(INDEX(Instellingen!$C$22:$C$221,MATCH($C60,Instellingen!$A$22:$A$221,1)),""),""))))</f>
        <v/>
      </c>
      <c r="K60" s="14" t="str">
        <f t="shared" si="0"/>
        <v/>
      </c>
      <c r="L60" s="14" t="str">
        <f t="shared" si="1"/>
        <v/>
      </c>
      <c r="M60" s="14" t="str">
        <f>IF($B60="","",IFERROR(VLOOKUP($B60,Facturen!$A$3:$W$304,11,FALSE),""))</f>
        <v/>
      </c>
      <c r="N60" s="15" t="str">
        <f t="shared" si="2"/>
        <v/>
      </c>
      <c r="O60" s="15" t="str">
        <f>IF($B60="","",IFERROR(IF(VLOOKUP($B60,Facturen!$A$3:$W$304,7,FALSE)="",Instellingen!$B$4,VLOOKUP($B60,Facturen!$A$3:$W$304,7,FALSE)),""))</f>
        <v/>
      </c>
      <c r="P60" s="14" t="str">
        <f t="shared" si="3"/>
        <v/>
      </c>
      <c r="Q60" s="14" t="str">
        <f t="shared" si="4"/>
        <v/>
      </c>
      <c r="R60" s="14" t="str">
        <f t="shared" si="5"/>
        <v/>
      </c>
      <c r="S60" s="6"/>
    </row>
    <row r="61" spans="1:19" x14ac:dyDescent="0.3">
      <c r="A61" s="6"/>
      <c r="B61" s="6"/>
      <c r="C61" s="8"/>
      <c r="D61" s="6"/>
      <c r="E61" s="7"/>
      <c r="F61" s="6"/>
      <c r="G61" s="12"/>
      <c r="H61" s="18" t="str">
        <f>IF($F61="","",IF($F61="SRD",1,IF($F61="USD",IFERROR(INDEX(Instellingen!$B$22:$B$221,MATCH($C61,Instellingen!$A$22:$A$221,1)),""),IF($F61="EUR",IFERROR(INDEX(Instellingen!$C$22:$C$221,MATCH($C61,Instellingen!$A$22:$A$221,1)),""),""))))</f>
        <v/>
      </c>
      <c r="I61" s="16" t="str">
        <f>IF($B61="","",IFERROR(VLOOKUP($B61,Facturen!$A$3:$W$304,5,FALSE),""))</f>
        <v/>
      </c>
      <c r="J61" s="18" t="str">
        <f>IF($I61="","",IF($I61="SRD",1,IF($I61="USD",IFERROR(INDEX(Instellingen!$B$22:$B$221,MATCH($C61,Instellingen!$A$22:$A$221,1)),""),IF($I61="EUR",IFERROR(INDEX(Instellingen!$C$22:$C$221,MATCH($C61,Instellingen!$A$22:$A$221,1)),""),""))))</f>
        <v/>
      </c>
      <c r="K61" s="14" t="str">
        <f t="shared" si="0"/>
        <v/>
      </c>
      <c r="L61" s="14" t="str">
        <f t="shared" si="1"/>
        <v/>
      </c>
      <c r="M61" s="14" t="str">
        <f>IF($B61="","",IFERROR(VLOOKUP($B61,Facturen!$A$3:$W$304,11,FALSE),""))</f>
        <v/>
      </c>
      <c r="N61" s="15" t="str">
        <f t="shared" si="2"/>
        <v/>
      </c>
      <c r="O61" s="15" t="str">
        <f>IF($B61="","",IFERROR(IF(VLOOKUP($B61,Facturen!$A$3:$W$304,7,FALSE)="",Instellingen!$B$4,VLOOKUP($B61,Facturen!$A$3:$W$304,7,FALSE)),""))</f>
        <v/>
      </c>
      <c r="P61" s="14" t="str">
        <f t="shared" si="3"/>
        <v/>
      </c>
      <c r="Q61" s="14" t="str">
        <f t="shared" si="4"/>
        <v/>
      </c>
      <c r="R61" s="14" t="str">
        <f t="shared" si="5"/>
        <v/>
      </c>
      <c r="S61" s="6"/>
    </row>
    <row r="62" spans="1:19" x14ac:dyDescent="0.3">
      <c r="A62" s="6"/>
      <c r="B62" s="6"/>
      <c r="C62" s="8"/>
      <c r="D62" s="6"/>
      <c r="E62" s="7"/>
      <c r="F62" s="6"/>
      <c r="G62" s="12"/>
      <c r="H62" s="18" t="str">
        <f>IF($F62="","",IF($F62="SRD",1,IF($F62="USD",IFERROR(INDEX(Instellingen!$B$22:$B$221,MATCH($C62,Instellingen!$A$22:$A$221,1)),""),IF($F62="EUR",IFERROR(INDEX(Instellingen!$C$22:$C$221,MATCH($C62,Instellingen!$A$22:$A$221,1)),""),""))))</f>
        <v/>
      </c>
      <c r="I62" s="16" t="str">
        <f>IF($B62="","",IFERROR(VLOOKUP($B62,Facturen!$A$3:$W$304,5,FALSE),""))</f>
        <v/>
      </c>
      <c r="J62" s="18" t="str">
        <f>IF($I62="","",IF($I62="SRD",1,IF($I62="USD",IFERROR(INDEX(Instellingen!$B$22:$B$221,MATCH($C62,Instellingen!$A$22:$A$221,1)),""),IF($I62="EUR",IFERROR(INDEX(Instellingen!$C$22:$C$221,MATCH($C62,Instellingen!$A$22:$A$221,1)),""),""))))</f>
        <v/>
      </c>
      <c r="K62" s="14" t="str">
        <f t="shared" si="0"/>
        <v/>
      </c>
      <c r="L62" s="14" t="str">
        <f t="shared" si="1"/>
        <v/>
      </c>
      <c r="M62" s="14" t="str">
        <f>IF($B62="","",IFERROR(VLOOKUP($B62,Facturen!$A$3:$W$304,11,FALSE),""))</f>
        <v/>
      </c>
      <c r="N62" s="15" t="str">
        <f t="shared" si="2"/>
        <v/>
      </c>
      <c r="O62" s="15" t="str">
        <f>IF($B62="","",IFERROR(IF(VLOOKUP($B62,Facturen!$A$3:$W$304,7,FALSE)="",Instellingen!$B$4,VLOOKUP($B62,Facturen!$A$3:$W$304,7,FALSE)),""))</f>
        <v/>
      </c>
      <c r="P62" s="14" t="str">
        <f t="shared" si="3"/>
        <v/>
      </c>
      <c r="Q62" s="14" t="str">
        <f t="shared" si="4"/>
        <v/>
      </c>
      <c r="R62" s="14" t="str">
        <f t="shared" si="5"/>
        <v/>
      </c>
      <c r="S62" s="6"/>
    </row>
    <row r="63" spans="1:19" x14ac:dyDescent="0.3">
      <c r="A63" s="6"/>
      <c r="B63" s="6"/>
      <c r="C63" s="8"/>
      <c r="D63" s="6"/>
      <c r="E63" s="7"/>
      <c r="F63" s="6"/>
      <c r="G63" s="12"/>
      <c r="H63" s="18" t="str">
        <f>IF($F63="","",IF($F63="SRD",1,IF($F63="USD",IFERROR(INDEX(Instellingen!$B$22:$B$221,MATCH($C63,Instellingen!$A$22:$A$221,1)),""),IF($F63="EUR",IFERROR(INDEX(Instellingen!$C$22:$C$221,MATCH($C63,Instellingen!$A$22:$A$221,1)),""),""))))</f>
        <v/>
      </c>
      <c r="I63" s="16" t="str">
        <f>IF($B63="","",IFERROR(VLOOKUP($B63,Facturen!$A$3:$W$304,5,FALSE),""))</f>
        <v/>
      </c>
      <c r="J63" s="18" t="str">
        <f>IF($I63="","",IF($I63="SRD",1,IF($I63="USD",IFERROR(INDEX(Instellingen!$B$22:$B$221,MATCH($C63,Instellingen!$A$22:$A$221,1)),""),IF($I63="EUR",IFERROR(INDEX(Instellingen!$C$22:$C$221,MATCH($C63,Instellingen!$A$22:$A$221,1)),""),""))))</f>
        <v/>
      </c>
      <c r="K63" s="14" t="str">
        <f t="shared" si="0"/>
        <v/>
      </c>
      <c r="L63" s="14" t="str">
        <f t="shared" si="1"/>
        <v/>
      </c>
      <c r="M63" s="14" t="str">
        <f>IF($B63="","",IFERROR(VLOOKUP($B63,Facturen!$A$3:$W$304,11,FALSE),""))</f>
        <v/>
      </c>
      <c r="N63" s="15" t="str">
        <f t="shared" si="2"/>
        <v/>
      </c>
      <c r="O63" s="15" t="str">
        <f>IF($B63="","",IFERROR(IF(VLOOKUP($B63,Facturen!$A$3:$W$304,7,FALSE)="",Instellingen!$B$4,VLOOKUP($B63,Facturen!$A$3:$W$304,7,FALSE)),""))</f>
        <v/>
      </c>
      <c r="P63" s="14" t="str">
        <f t="shared" si="3"/>
        <v/>
      </c>
      <c r="Q63" s="14" t="str">
        <f t="shared" si="4"/>
        <v/>
      </c>
      <c r="R63" s="14" t="str">
        <f t="shared" si="5"/>
        <v/>
      </c>
      <c r="S63" s="6"/>
    </row>
    <row r="64" spans="1:19" x14ac:dyDescent="0.3">
      <c r="A64" s="6"/>
      <c r="B64" s="6"/>
      <c r="C64" s="8"/>
      <c r="D64" s="6"/>
      <c r="E64" s="7"/>
      <c r="F64" s="6"/>
      <c r="G64" s="12"/>
      <c r="H64" s="18" t="str">
        <f>IF($F64="","",IF($F64="SRD",1,IF($F64="USD",IFERROR(INDEX(Instellingen!$B$22:$B$221,MATCH($C64,Instellingen!$A$22:$A$221,1)),""),IF($F64="EUR",IFERROR(INDEX(Instellingen!$C$22:$C$221,MATCH($C64,Instellingen!$A$22:$A$221,1)),""),""))))</f>
        <v/>
      </c>
      <c r="I64" s="16" t="str">
        <f>IF($B64="","",IFERROR(VLOOKUP($B64,Facturen!$A$3:$W$304,5,FALSE),""))</f>
        <v/>
      </c>
      <c r="J64" s="18" t="str">
        <f>IF($I64="","",IF($I64="SRD",1,IF($I64="USD",IFERROR(INDEX(Instellingen!$B$22:$B$221,MATCH($C64,Instellingen!$A$22:$A$221,1)),""),IF($I64="EUR",IFERROR(INDEX(Instellingen!$C$22:$C$221,MATCH($C64,Instellingen!$A$22:$A$221,1)),""),""))))</f>
        <v/>
      </c>
      <c r="K64" s="14" t="str">
        <f t="shared" si="0"/>
        <v/>
      </c>
      <c r="L64" s="14" t="str">
        <f t="shared" si="1"/>
        <v/>
      </c>
      <c r="M64" s="14" t="str">
        <f>IF($B64="","",IFERROR(VLOOKUP($B64,Facturen!$A$3:$W$304,11,FALSE),""))</f>
        <v/>
      </c>
      <c r="N64" s="15" t="str">
        <f t="shared" si="2"/>
        <v/>
      </c>
      <c r="O64" s="15" t="str">
        <f>IF($B64="","",IFERROR(IF(VLOOKUP($B64,Facturen!$A$3:$W$304,7,FALSE)="",Instellingen!$B$4,VLOOKUP($B64,Facturen!$A$3:$W$304,7,FALSE)),""))</f>
        <v/>
      </c>
      <c r="P64" s="14" t="str">
        <f t="shared" si="3"/>
        <v/>
      </c>
      <c r="Q64" s="14" t="str">
        <f t="shared" si="4"/>
        <v/>
      </c>
      <c r="R64" s="14" t="str">
        <f t="shared" si="5"/>
        <v/>
      </c>
      <c r="S64" s="6"/>
    </row>
    <row r="65" spans="1:19" x14ac:dyDescent="0.3">
      <c r="A65" s="6"/>
      <c r="B65" s="6"/>
      <c r="C65" s="8"/>
      <c r="D65" s="6"/>
      <c r="E65" s="7"/>
      <c r="F65" s="6"/>
      <c r="G65" s="12"/>
      <c r="H65" s="18" t="str">
        <f>IF($F65="","",IF($F65="SRD",1,IF($F65="USD",IFERROR(INDEX(Instellingen!$B$22:$B$221,MATCH($C65,Instellingen!$A$22:$A$221,1)),""),IF($F65="EUR",IFERROR(INDEX(Instellingen!$C$22:$C$221,MATCH($C65,Instellingen!$A$22:$A$221,1)),""),""))))</f>
        <v/>
      </c>
      <c r="I65" s="16" t="str">
        <f>IF($B65="","",IFERROR(VLOOKUP($B65,Facturen!$A$3:$W$304,5,FALSE),""))</f>
        <v/>
      </c>
      <c r="J65" s="18" t="str">
        <f>IF($I65="","",IF($I65="SRD",1,IF($I65="USD",IFERROR(INDEX(Instellingen!$B$22:$B$221,MATCH($C65,Instellingen!$A$22:$A$221,1)),""),IF($I65="EUR",IFERROR(INDEX(Instellingen!$C$22:$C$221,MATCH($C65,Instellingen!$A$22:$A$221,1)),""),""))))</f>
        <v/>
      </c>
      <c r="K65" s="14" t="str">
        <f t="shared" si="0"/>
        <v/>
      </c>
      <c r="L65" s="14" t="str">
        <f t="shared" si="1"/>
        <v/>
      </c>
      <c r="M65" s="14" t="str">
        <f>IF($B65="","",IFERROR(VLOOKUP($B65,Facturen!$A$3:$W$304,11,FALSE),""))</f>
        <v/>
      </c>
      <c r="N65" s="15" t="str">
        <f t="shared" si="2"/>
        <v/>
      </c>
      <c r="O65" s="15" t="str">
        <f>IF($B65="","",IFERROR(IF(VLOOKUP($B65,Facturen!$A$3:$W$304,7,FALSE)="",Instellingen!$B$4,VLOOKUP($B65,Facturen!$A$3:$W$304,7,FALSE)),""))</f>
        <v/>
      </c>
      <c r="P65" s="14" t="str">
        <f t="shared" si="3"/>
        <v/>
      </c>
      <c r="Q65" s="14" t="str">
        <f t="shared" si="4"/>
        <v/>
      </c>
      <c r="R65" s="14" t="str">
        <f t="shared" si="5"/>
        <v/>
      </c>
      <c r="S65" s="6"/>
    </row>
    <row r="66" spans="1:19" x14ac:dyDescent="0.3">
      <c r="A66" s="6"/>
      <c r="B66" s="6"/>
      <c r="C66" s="8"/>
      <c r="D66" s="6"/>
      <c r="E66" s="7"/>
      <c r="F66" s="6"/>
      <c r="G66" s="12"/>
      <c r="H66" s="18" t="str">
        <f>IF($F66="","",IF($F66="SRD",1,IF($F66="USD",IFERROR(INDEX(Instellingen!$B$22:$B$221,MATCH($C66,Instellingen!$A$22:$A$221,1)),""),IF($F66="EUR",IFERROR(INDEX(Instellingen!$C$22:$C$221,MATCH($C66,Instellingen!$A$22:$A$221,1)),""),""))))</f>
        <v/>
      </c>
      <c r="I66" s="16" t="str">
        <f>IF($B66="","",IFERROR(VLOOKUP($B66,Facturen!$A$3:$W$304,5,FALSE),""))</f>
        <v/>
      </c>
      <c r="J66" s="18" t="str">
        <f>IF($I66="","",IF($I66="SRD",1,IF($I66="USD",IFERROR(INDEX(Instellingen!$B$22:$B$221,MATCH($C66,Instellingen!$A$22:$A$221,1)),""),IF($I66="EUR",IFERROR(INDEX(Instellingen!$C$22:$C$221,MATCH($C66,Instellingen!$A$22:$A$221,1)),""),""))))</f>
        <v/>
      </c>
      <c r="K66" s="14" t="str">
        <f t="shared" si="0"/>
        <v/>
      </c>
      <c r="L66" s="14" t="str">
        <f t="shared" si="1"/>
        <v/>
      </c>
      <c r="M66" s="14" t="str">
        <f>IF($B66="","",IFERROR(VLOOKUP($B66,Facturen!$A$3:$W$304,11,FALSE),""))</f>
        <v/>
      </c>
      <c r="N66" s="15" t="str">
        <f t="shared" si="2"/>
        <v/>
      </c>
      <c r="O66" s="15" t="str">
        <f>IF($B66="","",IFERROR(IF(VLOOKUP($B66,Facturen!$A$3:$W$304,7,FALSE)="",Instellingen!$B$4,VLOOKUP($B66,Facturen!$A$3:$W$304,7,FALSE)),""))</f>
        <v/>
      </c>
      <c r="P66" s="14" t="str">
        <f t="shared" si="3"/>
        <v/>
      </c>
      <c r="Q66" s="14" t="str">
        <f t="shared" si="4"/>
        <v/>
      </c>
      <c r="R66" s="14" t="str">
        <f t="shared" si="5"/>
        <v/>
      </c>
      <c r="S66" s="6"/>
    </row>
    <row r="67" spans="1:19" x14ac:dyDescent="0.3">
      <c r="A67" s="6"/>
      <c r="B67" s="6"/>
      <c r="C67" s="8"/>
      <c r="D67" s="6"/>
      <c r="E67" s="7"/>
      <c r="F67" s="6"/>
      <c r="G67" s="12"/>
      <c r="H67" s="18" t="str">
        <f>IF($F67="","",IF($F67="SRD",1,IF($F67="USD",IFERROR(INDEX(Instellingen!$B$22:$B$221,MATCH($C67,Instellingen!$A$22:$A$221,1)),""),IF($F67="EUR",IFERROR(INDEX(Instellingen!$C$22:$C$221,MATCH($C67,Instellingen!$A$22:$A$221,1)),""),""))))</f>
        <v/>
      </c>
      <c r="I67" s="16" t="str">
        <f>IF($B67="","",IFERROR(VLOOKUP($B67,Facturen!$A$3:$W$304,5,FALSE),""))</f>
        <v/>
      </c>
      <c r="J67" s="18" t="str">
        <f>IF($I67="","",IF($I67="SRD",1,IF($I67="USD",IFERROR(INDEX(Instellingen!$B$22:$B$221,MATCH($C67,Instellingen!$A$22:$A$221,1)),""),IF($I67="EUR",IFERROR(INDEX(Instellingen!$C$22:$C$221,MATCH($C67,Instellingen!$A$22:$A$221,1)),""),""))))</f>
        <v/>
      </c>
      <c r="K67" s="14" t="str">
        <f t="shared" ref="K67:K130" si="6">IF($G67="","",IFERROR($G67*$H67/$J67,0))</f>
        <v/>
      </c>
      <c r="L67" s="14" t="str">
        <f t="shared" ref="L67:L130" si="7">IF($G67="","",IFERROR($G67*$H67,0))</f>
        <v/>
      </c>
      <c r="M67" s="14" t="str">
        <f>IF($B67="","",IFERROR(VLOOKUP($B67,Facturen!$A$3:$W$304,11,FALSE),""))</f>
        <v/>
      </c>
      <c r="N67" s="15" t="str">
        <f t="shared" ref="N67:N130" si="8">IF($M67="","",IFERROR($K67/$M67,0))</f>
        <v/>
      </c>
      <c r="O67" s="15" t="str">
        <f>IF($B67="","",IFERROR(IF(VLOOKUP($B67,Facturen!$A$3:$W$304,7,FALSE)="",Instellingen!$B$4,VLOOKUP($B67,Facturen!$A$3:$W$304,7,FALSE)),""))</f>
        <v/>
      </c>
      <c r="P67" s="14" t="str">
        <f t="shared" ref="P67:P130" si="9">IF($L67="","",IFERROR($L67*$O67/(1+$O67),0))</f>
        <v/>
      </c>
      <c r="Q67" s="14" t="str">
        <f t="shared" ref="Q67:Q130" si="10">IF($E67="","",IFERROR($M67*$E67,0))</f>
        <v/>
      </c>
      <c r="R67" s="14" t="str">
        <f t="shared" ref="R67:R130" si="11">IF($Q67="","",IFERROR($Q67*$J67/$H67,0))</f>
        <v/>
      </c>
      <c r="S67" s="6"/>
    </row>
    <row r="68" spans="1:19" x14ac:dyDescent="0.3">
      <c r="A68" s="6"/>
      <c r="B68" s="6"/>
      <c r="C68" s="8"/>
      <c r="D68" s="6"/>
      <c r="E68" s="7"/>
      <c r="F68" s="6"/>
      <c r="G68" s="12"/>
      <c r="H68" s="18" t="str">
        <f>IF($F68="","",IF($F68="SRD",1,IF($F68="USD",IFERROR(INDEX(Instellingen!$B$22:$B$221,MATCH($C68,Instellingen!$A$22:$A$221,1)),""),IF($F68="EUR",IFERROR(INDEX(Instellingen!$C$22:$C$221,MATCH($C68,Instellingen!$A$22:$A$221,1)),""),""))))</f>
        <v/>
      </c>
      <c r="I68" s="16" t="str">
        <f>IF($B68="","",IFERROR(VLOOKUP($B68,Facturen!$A$3:$W$304,5,FALSE),""))</f>
        <v/>
      </c>
      <c r="J68" s="18" t="str">
        <f>IF($I68="","",IF($I68="SRD",1,IF($I68="USD",IFERROR(INDEX(Instellingen!$B$22:$B$221,MATCH($C68,Instellingen!$A$22:$A$221,1)),""),IF($I68="EUR",IFERROR(INDEX(Instellingen!$C$22:$C$221,MATCH($C68,Instellingen!$A$22:$A$221,1)),""),""))))</f>
        <v/>
      </c>
      <c r="K68" s="14" t="str">
        <f t="shared" si="6"/>
        <v/>
      </c>
      <c r="L68" s="14" t="str">
        <f t="shared" si="7"/>
        <v/>
      </c>
      <c r="M68" s="14" t="str">
        <f>IF($B68="","",IFERROR(VLOOKUP($B68,Facturen!$A$3:$W$304,11,FALSE),""))</f>
        <v/>
      </c>
      <c r="N68" s="15" t="str">
        <f t="shared" si="8"/>
        <v/>
      </c>
      <c r="O68" s="15" t="str">
        <f>IF($B68="","",IFERROR(IF(VLOOKUP($B68,Facturen!$A$3:$W$304,7,FALSE)="",Instellingen!$B$4,VLOOKUP($B68,Facturen!$A$3:$W$304,7,FALSE)),""))</f>
        <v/>
      </c>
      <c r="P68" s="14" t="str">
        <f t="shared" si="9"/>
        <v/>
      </c>
      <c r="Q68" s="14" t="str">
        <f t="shared" si="10"/>
        <v/>
      </c>
      <c r="R68" s="14" t="str">
        <f t="shared" si="11"/>
        <v/>
      </c>
      <c r="S68" s="6"/>
    </row>
    <row r="69" spans="1:19" x14ac:dyDescent="0.3">
      <c r="A69" s="6"/>
      <c r="B69" s="6"/>
      <c r="C69" s="8"/>
      <c r="D69" s="6"/>
      <c r="E69" s="7"/>
      <c r="F69" s="6"/>
      <c r="G69" s="12"/>
      <c r="H69" s="18" t="str">
        <f>IF($F69="","",IF($F69="SRD",1,IF($F69="USD",IFERROR(INDEX(Instellingen!$B$22:$B$221,MATCH($C69,Instellingen!$A$22:$A$221,1)),""),IF($F69="EUR",IFERROR(INDEX(Instellingen!$C$22:$C$221,MATCH($C69,Instellingen!$A$22:$A$221,1)),""),""))))</f>
        <v/>
      </c>
      <c r="I69" s="16" t="str">
        <f>IF($B69="","",IFERROR(VLOOKUP($B69,Facturen!$A$3:$W$304,5,FALSE),""))</f>
        <v/>
      </c>
      <c r="J69" s="18" t="str">
        <f>IF($I69="","",IF($I69="SRD",1,IF($I69="USD",IFERROR(INDEX(Instellingen!$B$22:$B$221,MATCH($C69,Instellingen!$A$22:$A$221,1)),""),IF($I69="EUR",IFERROR(INDEX(Instellingen!$C$22:$C$221,MATCH($C69,Instellingen!$A$22:$A$221,1)),""),""))))</f>
        <v/>
      </c>
      <c r="K69" s="14" t="str">
        <f t="shared" si="6"/>
        <v/>
      </c>
      <c r="L69" s="14" t="str">
        <f t="shared" si="7"/>
        <v/>
      </c>
      <c r="M69" s="14" t="str">
        <f>IF($B69="","",IFERROR(VLOOKUP($B69,Facturen!$A$3:$W$304,11,FALSE),""))</f>
        <v/>
      </c>
      <c r="N69" s="15" t="str">
        <f t="shared" si="8"/>
        <v/>
      </c>
      <c r="O69" s="15" t="str">
        <f>IF($B69="","",IFERROR(IF(VLOOKUP($B69,Facturen!$A$3:$W$304,7,FALSE)="",Instellingen!$B$4,VLOOKUP($B69,Facturen!$A$3:$W$304,7,FALSE)),""))</f>
        <v/>
      </c>
      <c r="P69" s="14" t="str">
        <f t="shared" si="9"/>
        <v/>
      </c>
      <c r="Q69" s="14" t="str">
        <f t="shared" si="10"/>
        <v/>
      </c>
      <c r="R69" s="14" t="str">
        <f t="shared" si="11"/>
        <v/>
      </c>
      <c r="S69" s="6"/>
    </row>
    <row r="70" spans="1:19" x14ac:dyDescent="0.3">
      <c r="A70" s="6"/>
      <c r="B70" s="6"/>
      <c r="C70" s="8"/>
      <c r="D70" s="6"/>
      <c r="E70" s="7"/>
      <c r="F70" s="6"/>
      <c r="G70" s="12"/>
      <c r="H70" s="18" t="str">
        <f>IF($F70="","",IF($F70="SRD",1,IF($F70="USD",IFERROR(INDEX(Instellingen!$B$22:$B$221,MATCH($C70,Instellingen!$A$22:$A$221,1)),""),IF($F70="EUR",IFERROR(INDEX(Instellingen!$C$22:$C$221,MATCH($C70,Instellingen!$A$22:$A$221,1)),""),""))))</f>
        <v/>
      </c>
      <c r="I70" s="16" t="str">
        <f>IF($B70="","",IFERROR(VLOOKUP($B70,Facturen!$A$3:$W$304,5,FALSE),""))</f>
        <v/>
      </c>
      <c r="J70" s="18" t="str">
        <f>IF($I70="","",IF($I70="SRD",1,IF($I70="USD",IFERROR(INDEX(Instellingen!$B$22:$B$221,MATCH($C70,Instellingen!$A$22:$A$221,1)),""),IF($I70="EUR",IFERROR(INDEX(Instellingen!$C$22:$C$221,MATCH($C70,Instellingen!$A$22:$A$221,1)),""),""))))</f>
        <v/>
      </c>
      <c r="K70" s="14" t="str">
        <f t="shared" si="6"/>
        <v/>
      </c>
      <c r="L70" s="14" t="str">
        <f t="shared" si="7"/>
        <v/>
      </c>
      <c r="M70" s="14" t="str">
        <f>IF($B70="","",IFERROR(VLOOKUP($B70,Facturen!$A$3:$W$304,11,FALSE),""))</f>
        <v/>
      </c>
      <c r="N70" s="15" t="str">
        <f t="shared" si="8"/>
        <v/>
      </c>
      <c r="O70" s="15" t="str">
        <f>IF($B70="","",IFERROR(IF(VLOOKUP($B70,Facturen!$A$3:$W$304,7,FALSE)="",Instellingen!$B$4,VLOOKUP($B70,Facturen!$A$3:$W$304,7,FALSE)),""))</f>
        <v/>
      </c>
      <c r="P70" s="14" t="str">
        <f t="shared" si="9"/>
        <v/>
      </c>
      <c r="Q70" s="14" t="str">
        <f t="shared" si="10"/>
        <v/>
      </c>
      <c r="R70" s="14" t="str">
        <f t="shared" si="11"/>
        <v/>
      </c>
      <c r="S70" s="6"/>
    </row>
    <row r="71" spans="1:19" x14ac:dyDescent="0.3">
      <c r="A71" s="6"/>
      <c r="B71" s="6"/>
      <c r="C71" s="8"/>
      <c r="D71" s="6"/>
      <c r="E71" s="7"/>
      <c r="F71" s="6"/>
      <c r="G71" s="12"/>
      <c r="H71" s="18" t="str">
        <f>IF($F71="","",IF($F71="SRD",1,IF($F71="USD",IFERROR(INDEX(Instellingen!$B$22:$B$221,MATCH($C71,Instellingen!$A$22:$A$221,1)),""),IF($F71="EUR",IFERROR(INDEX(Instellingen!$C$22:$C$221,MATCH($C71,Instellingen!$A$22:$A$221,1)),""),""))))</f>
        <v/>
      </c>
      <c r="I71" s="16" t="str">
        <f>IF($B71="","",IFERROR(VLOOKUP($B71,Facturen!$A$3:$W$304,5,FALSE),""))</f>
        <v/>
      </c>
      <c r="J71" s="18" t="str">
        <f>IF($I71="","",IF($I71="SRD",1,IF($I71="USD",IFERROR(INDEX(Instellingen!$B$22:$B$221,MATCH($C71,Instellingen!$A$22:$A$221,1)),""),IF($I71="EUR",IFERROR(INDEX(Instellingen!$C$22:$C$221,MATCH($C71,Instellingen!$A$22:$A$221,1)),""),""))))</f>
        <v/>
      </c>
      <c r="K71" s="14" t="str">
        <f t="shared" si="6"/>
        <v/>
      </c>
      <c r="L71" s="14" t="str">
        <f t="shared" si="7"/>
        <v/>
      </c>
      <c r="M71" s="14" t="str">
        <f>IF($B71="","",IFERROR(VLOOKUP($B71,Facturen!$A$3:$W$304,11,FALSE),""))</f>
        <v/>
      </c>
      <c r="N71" s="15" t="str">
        <f t="shared" si="8"/>
        <v/>
      </c>
      <c r="O71" s="15" t="str">
        <f>IF($B71="","",IFERROR(IF(VLOOKUP($B71,Facturen!$A$3:$W$304,7,FALSE)="",Instellingen!$B$4,VLOOKUP($B71,Facturen!$A$3:$W$304,7,FALSE)),""))</f>
        <v/>
      </c>
      <c r="P71" s="14" t="str">
        <f t="shared" si="9"/>
        <v/>
      </c>
      <c r="Q71" s="14" t="str">
        <f t="shared" si="10"/>
        <v/>
      </c>
      <c r="R71" s="14" t="str">
        <f t="shared" si="11"/>
        <v/>
      </c>
      <c r="S71" s="6"/>
    </row>
    <row r="72" spans="1:19" x14ac:dyDescent="0.3">
      <c r="A72" s="6"/>
      <c r="B72" s="6"/>
      <c r="C72" s="8"/>
      <c r="D72" s="6"/>
      <c r="E72" s="7"/>
      <c r="F72" s="6"/>
      <c r="G72" s="12"/>
      <c r="H72" s="18" t="str">
        <f>IF($F72="","",IF($F72="SRD",1,IF($F72="USD",IFERROR(INDEX(Instellingen!$B$22:$B$221,MATCH($C72,Instellingen!$A$22:$A$221,1)),""),IF($F72="EUR",IFERROR(INDEX(Instellingen!$C$22:$C$221,MATCH($C72,Instellingen!$A$22:$A$221,1)),""),""))))</f>
        <v/>
      </c>
      <c r="I72" s="16" t="str">
        <f>IF($B72="","",IFERROR(VLOOKUP($B72,Facturen!$A$3:$W$304,5,FALSE),""))</f>
        <v/>
      </c>
      <c r="J72" s="18" t="str">
        <f>IF($I72="","",IF($I72="SRD",1,IF($I72="USD",IFERROR(INDEX(Instellingen!$B$22:$B$221,MATCH($C72,Instellingen!$A$22:$A$221,1)),""),IF($I72="EUR",IFERROR(INDEX(Instellingen!$C$22:$C$221,MATCH($C72,Instellingen!$A$22:$A$221,1)),""),""))))</f>
        <v/>
      </c>
      <c r="K72" s="14" t="str">
        <f t="shared" si="6"/>
        <v/>
      </c>
      <c r="L72" s="14" t="str">
        <f t="shared" si="7"/>
        <v/>
      </c>
      <c r="M72" s="14" t="str">
        <f>IF($B72="","",IFERROR(VLOOKUP($B72,Facturen!$A$3:$W$304,11,FALSE),""))</f>
        <v/>
      </c>
      <c r="N72" s="15" t="str">
        <f t="shared" si="8"/>
        <v/>
      </c>
      <c r="O72" s="15" t="str">
        <f>IF($B72="","",IFERROR(IF(VLOOKUP($B72,Facturen!$A$3:$W$304,7,FALSE)="",Instellingen!$B$4,VLOOKUP($B72,Facturen!$A$3:$W$304,7,FALSE)),""))</f>
        <v/>
      </c>
      <c r="P72" s="14" t="str">
        <f t="shared" si="9"/>
        <v/>
      </c>
      <c r="Q72" s="14" t="str">
        <f t="shared" si="10"/>
        <v/>
      </c>
      <c r="R72" s="14" t="str">
        <f t="shared" si="11"/>
        <v/>
      </c>
      <c r="S72" s="6"/>
    </row>
    <row r="73" spans="1:19" x14ac:dyDescent="0.3">
      <c r="A73" s="6"/>
      <c r="B73" s="6"/>
      <c r="C73" s="8"/>
      <c r="D73" s="6"/>
      <c r="E73" s="7"/>
      <c r="F73" s="6"/>
      <c r="G73" s="12"/>
      <c r="H73" s="18" t="str">
        <f>IF($F73="","",IF($F73="SRD",1,IF($F73="USD",IFERROR(INDEX(Instellingen!$B$22:$B$221,MATCH($C73,Instellingen!$A$22:$A$221,1)),""),IF($F73="EUR",IFERROR(INDEX(Instellingen!$C$22:$C$221,MATCH($C73,Instellingen!$A$22:$A$221,1)),""),""))))</f>
        <v/>
      </c>
      <c r="I73" s="16" t="str">
        <f>IF($B73="","",IFERROR(VLOOKUP($B73,Facturen!$A$3:$W$304,5,FALSE),""))</f>
        <v/>
      </c>
      <c r="J73" s="18" t="str">
        <f>IF($I73="","",IF($I73="SRD",1,IF($I73="USD",IFERROR(INDEX(Instellingen!$B$22:$B$221,MATCH($C73,Instellingen!$A$22:$A$221,1)),""),IF($I73="EUR",IFERROR(INDEX(Instellingen!$C$22:$C$221,MATCH($C73,Instellingen!$A$22:$A$221,1)),""),""))))</f>
        <v/>
      </c>
      <c r="K73" s="14" t="str">
        <f t="shared" si="6"/>
        <v/>
      </c>
      <c r="L73" s="14" t="str">
        <f t="shared" si="7"/>
        <v/>
      </c>
      <c r="M73" s="14" t="str">
        <f>IF($B73="","",IFERROR(VLOOKUP($B73,Facturen!$A$3:$W$304,11,FALSE),""))</f>
        <v/>
      </c>
      <c r="N73" s="15" t="str">
        <f t="shared" si="8"/>
        <v/>
      </c>
      <c r="O73" s="15" t="str">
        <f>IF($B73="","",IFERROR(IF(VLOOKUP($B73,Facturen!$A$3:$W$304,7,FALSE)="",Instellingen!$B$4,VLOOKUP($B73,Facturen!$A$3:$W$304,7,FALSE)),""))</f>
        <v/>
      </c>
      <c r="P73" s="14" t="str">
        <f t="shared" si="9"/>
        <v/>
      </c>
      <c r="Q73" s="14" t="str">
        <f t="shared" si="10"/>
        <v/>
      </c>
      <c r="R73" s="14" t="str">
        <f t="shared" si="11"/>
        <v/>
      </c>
      <c r="S73" s="6"/>
    </row>
    <row r="74" spans="1:19" x14ac:dyDescent="0.3">
      <c r="A74" s="6"/>
      <c r="B74" s="6"/>
      <c r="C74" s="8"/>
      <c r="D74" s="6"/>
      <c r="E74" s="7"/>
      <c r="F74" s="6"/>
      <c r="G74" s="12"/>
      <c r="H74" s="18" t="str">
        <f>IF($F74="","",IF($F74="SRD",1,IF($F74="USD",IFERROR(INDEX(Instellingen!$B$22:$B$221,MATCH($C74,Instellingen!$A$22:$A$221,1)),""),IF($F74="EUR",IFERROR(INDEX(Instellingen!$C$22:$C$221,MATCH($C74,Instellingen!$A$22:$A$221,1)),""),""))))</f>
        <v/>
      </c>
      <c r="I74" s="16" t="str">
        <f>IF($B74="","",IFERROR(VLOOKUP($B74,Facturen!$A$3:$W$304,5,FALSE),""))</f>
        <v/>
      </c>
      <c r="J74" s="18" t="str">
        <f>IF($I74="","",IF($I74="SRD",1,IF($I74="USD",IFERROR(INDEX(Instellingen!$B$22:$B$221,MATCH($C74,Instellingen!$A$22:$A$221,1)),""),IF($I74="EUR",IFERROR(INDEX(Instellingen!$C$22:$C$221,MATCH($C74,Instellingen!$A$22:$A$221,1)),""),""))))</f>
        <v/>
      </c>
      <c r="K74" s="14" t="str">
        <f t="shared" si="6"/>
        <v/>
      </c>
      <c r="L74" s="14" t="str">
        <f t="shared" si="7"/>
        <v/>
      </c>
      <c r="M74" s="14" t="str">
        <f>IF($B74="","",IFERROR(VLOOKUP($B74,Facturen!$A$3:$W$304,11,FALSE),""))</f>
        <v/>
      </c>
      <c r="N74" s="15" t="str">
        <f t="shared" si="8"/>
        <v/>
      </c>
      <c r="O74" s="15" t="str">
        <f>IF($B74="","",IFERROR(IF(VLOOKUP($B74,Facturen!$A$3:$W$304,7,FALSE)="",Instellingen!$B$4,VLOOKUP($B74,Facturen!$A$3:$W$304,7,FALSE)),""))</f>
        <v/>
      </c>
      <c r="P74" s="14" t="str">
        <f t="shared" si="9"/>
        <v/>
      </c>
      <c r="Q74" s="14" t="str">
        <f t="shared" si="10"/>
        <v/>
      </c>
      <c r="R74" s="14" t="str">
        <f t="shared" si="11"/>
        <v/>
      </c>
      <c r="S74" s="6"/>
    </row>
    <row r="75" spans="1:19" x14ac:dyDescent="0.3">
      <c r="A75" s="6"/>
      <c r="B75" s="6"/>
      <c r="C75" s="8"/>
      <c r="D75" s="6"/>
      <c r="E75" s="7"/>
      <c r="F75" s="6"/>
      <c r="G75" s="12"/>
      <c r="H75" s="18" t="str">
        <f>IF($F75="","",IF($F75="SRD",1,IF($F75="USD",IFERROR(INDEX(Instellingen!$B$22:$B$221,MATCH($C75,Instellingen!$A$22:$A$221,1)),""),IF($F75="EUR",IFERROR(INDEX(Instellingen!$C$22:$C$221,MATCH($C75,Instellingen!$A$22:$A$221,1)),""),""))))</f>
        <v/>
      </c>
      <c r="I75" s="16" t="str">
        <f>IF($B75="","",IFERROR(VLOOKUP($B75,Facturen!$A$3:$W$304,5,FALSE),""))</f>
        <v/>
      </c>
      <c r="J75" s="18" t="str">
        <f>IF($I75="","",IF($I75="SRD",1,IF($I75="USD",IFERROR(INDEX(Instellingen!$B$22:$B$221,MATCH($C75,Instellingen!$A$22:$A$221,1)),""),IF($I75="EUR",IFERROR(INDEX(Instellingen!$C$22:$C$221,MATCH($C75,Instellingen!$A$22:$A$221,1)),""),""))))</f>
        <v/>
      </c>
      <c r="K75" s="14" t="str">
        <f t="shared" si="6"/>
        <v/>
      </c>
      <c r="L75" s="14" t="str">
        <f t="shared" si="7"/>
        <v/>
      </c>
      <c r="M75" s="14" t="str">
        <f>IF($B75="","",IFERROR(VLOOKUP($B75,Facturen!$A$3:$W$304,11,FALSE),""))</f>
        <v/>
      </c>
      <c r="N75" s="15" t="str">
        <f t="shared" si="8"/>
        <v/>
      </c>
      <c r="O75" s="15" t="str">
        <f>IF($B75="","",IFERROR(IF(VLOOKUP($B75,Facturen!$A$3:$W$304,7,FALSE)="",Instellingen!$B$4,VLOOKUP($B75,Facturen!$A$3:$W$304,7,FALSE)),""))</f>
        <v/>
      </c>
      <c r="P75" s="14" t="str">
        <f t="shared" si="9"/>
        <v/>
      </c>
      <c r="Q75" s="14" t="str">
        <f t="shared" si="10"/>
        <v/>
      </c>
      <c r="R75" s="14" t="str">
        <f t="shared" si="11"/>
        <v/>
      </c>
      <c r="S75" s="6"/>
    </row>
    <row r="76" spans="1:19" x14ac:dyDescent="0.3">
      <c r="A76" s="6"/>
      <c r="B76" s="6"/>
      <c r="C76" s="8"/>
      <c r="D76" s="6"/>
      <c r="E76" s="7"/>
      <c r="F76" s="6"/>
      <c r="G76" s="12"/>
      <c r="H76" s="18" t="str">
        <f>IF($F76="","",IF($F76="SRD",1,IF($F76="USD",IFERROR(INDEX(Instellingen!$B$22:$B$221,MATCH($C76,Instellingen!$A$22:$A$221,1)),""),IF($F76="EUR",IFERROR(INDEX(Instellingen!$C$22:$C$221,MATCH($C76,Instellingen!$A$22:$A$221,1)),""),""))))</f>
        <v/>
      </c>
      <c r="I76" s="16" t="str">
        <f>IF($B76="","",IFERROR(VLOOKUP($B76,Facturen!$A$3:$W$304,5,FALSE),""))</f>
        <v/>
      </c>
      <c r="J76" s="18" t="str">
        <f>IF($I76="","",IF($I76="SRD",1,IF($I76="USD",IFERROR(INDEX(Instellingen!$B$22:$B$221,MATCH($C76,Instellingen!$A$22:$A$221,1)),""),IF($I76="EUR",IFERROR(INDEX(Instellingen!$C$22:$C$221,MATCH($C76,Instellingen!$A$22:$A$221,1)),""),""))))</f>
        <v/>
      </c>
      <c r="K76" s="14" t="str">
        <f t="shared" si="6"/>
        <v/>
      </c>
      <c r="L76" s="14" t="str">
        <f t="shared" si="7"/>
        <v/>
      </c>
      <c r="M76" s="14" t="str">
        <f>IF($B76="","",IFERROR(VLOOKUP($B76,Facturen!$A$3:$W$304,11,FALSE),""))</f>
        <v/>
      </c>
      <c r="N76" s="15" t="str">
        <f t="shared" si="8"/>
        <v/>
      </c>
      <c r="O76" s="15" t="str">
        <f>IF($B76="","",IFERROR(IF(VLOOKUP($B76,Facturen!$A$3:$W$304,7,FALSE)="",Instellingen!$B$4,VLOOKUP($B76,Facturen!$A$3:$W$304,7,FALSE)),""))</f>
        <v/>
      </c>
      <c r="P76" s="14" t="str">
        <f t="shared" si="9"/>
        <v/>
      </c>
      <c r="Q76" s="14" t="str">
        <f t="shared" si="10"/>
        <v/>
      </c>
      <c r="R76" s="14" t="str">
        <f t="shared" si="11"/>
        <v/>
      </c>
      <c r="S76" s="6"/>
    </row>
    <row r="77" spans="1:19" x14ac:dyDescent="0.3">
      <c r="A77" s="6"/>
      <c r="B77" s="6"/>
      <c r="C77" s="8"/>
      <c r="D77" s="6"/>
      <c r="E77" s="7"/>
      <c r="F77" s="6"/>
      <c r="G77" s="12"/>
      <c r="H77" s="18" t="str">
        <f>IF($F77="","",IF($F77="SRD",1,IF($F77="USD",IFERROR(INDEX(Instellingen!$B$22:$B$221,MATCH($C77,Instellingen!$A$22:$A$221,1)),""),IF($F77="EUR",IFERROR(INDEX(Instellingen!$C$22:$C$221,MATCH($C77,Instellingen!$A$22:$A$221,1)),""),""))))</f>
        <v/>
      </c>
      <c r="I77" s="16" t="str">
        <f>IF($B77="","",IFERROR(VLOOKUP($B77,Facturen!$A$3:$W$304,5,FALSE),""))</f>
        <v/>
      </c>
      <c r="J77" s="18" t="str">
        <f>IF($I77="","",IF($I77="SRD",1,IF($I77="USD",IFERROR(INDEX(Instellingen!$B$22:$B$221,MATCH($C77,Instellingen!$A$22:$A$221,1)),""),IF($I77="EUR",IFERROR(INDEX(Instellingen!$C$22:$C$221,MATCH($C77,Instellingen!$A$22:$A$221,1)),""),""))))</f>
        <v/>
      </c>
      <c r="K77" s="14" t="str">
        <f t="shared" si="6"/>
        <v/>
      </c>
      <c r="L77" s="14" t="str">
        <f t="shared" si="7"/>
        <v/>
      </c>
      <c r="M77" s="14" t="str">
        <f>IF($B77="","",IFERROR(VLOOKUP($B77,Facturen!$A$3:$W$304,11,FALSE),""))</f>
        <v/>
      </c>
      <c r="N77" s="15" t="str">
        <f t="shared" si="8"/>
        <v/>
      </c>
      <c r="O77" s="15" t="str">
        <f>IF($B77="","",IFERROR(IF(VLOOKUP($B77,Facturen!$A$3:$W$304,7,FALSE)="",Instellingen!$B$4,VLOOKUP($B77,Facturen!$A$3:$W$304,7,FALSE)),""))</f>
        <v/>
      </c>
      <c r="P77" s="14" t="str">
        <f t="shared" si="9"/>
        <v/>
      </c>
      <c r="Q77" s="14" t="str">
        <f t="shared" si="10"/>
        <v/>
      </c>
      <c r="R77" s="14" t="str">
        <f t="shared" si="11"/>
        <v/>
      </c>
      <c r="S77" s="6"/>
    </row>
    <row r="78" spans="1:19" x14ac:dyDescent="0.3">
      <c r="A78" s="6"/>
      <c r="B78" s="6"/>
      <c r="C78" s="8"/>
      <c r="D78" s="6"/>
      <c r="E78" s="7"/>
      <c r="F78" s="6"/>
      <c r="G78" s="12"/>
      <c r="H78" s="18" t="str">
        <f>IF($F78="","",IF($F78="SRD",1,IF($F78="USD",IFERROR(INDEX(Instellingen!$B$22:$B$221,MATCH($C78,Instellingen!$A$22:$A$221,1)),""),IF($F78="EUR",IFERROR(INDEX(Instellingen!$C$22:$C$221,MATCH($C78,Instellingen!$A$22:$A$221,1)),""),""))))</f>
        <v/>
      </c>
      <c r="I78" s="16" t="str">
        <f>IF($B78="","",IFERROR(VLOOKUP($B78,Facturen!$A$3:$W$304,5,FALSE),""))</f>
        <v/>
      </c>
      <c r="J78" s="18" t="str">
        <f>IF($I78="","",IF($I78="SRD",1,IF($I78="USD",IFERROR(INDEX(Instellingen!$B$22:$B$221,MATCH($C78,Instellingen!$A$22:$A$221,1)),""),IF($I78="EUR",IFERROR(INDEX(Instellingen!$C$22:$C$221,MATCH($C78,Instellingen!$A$22:$A$221,1)),""),""))))</f>
        <v/>
      </c>
      <c r="K78" s="14" t="str">
        <f t="shared" si="6"/>
        <v/>
      </c>
      <c r="L78" s="14" t="str">
        <f t="shared" si="7"/>
        <v/>
      </c>
      <c r="M78" s="14" t="str">
        <f>IF($B78="","",IFERROR(VLOOKUP($B78,Facturen!$A$3:$W$304,11,FALSE),""))</f>
        <v/>
      </c>
      <c r="N78" s="15" t="str">
        <f t="shared" si="8"/>
        <v/>
      </c>
      <c r="O78" s="15" t="str">
        <f>IF($B78="","",IFERROR(IF(VLOOKUP($B78,Facturen!$A$3:$W$304,7,FALSE)="",Instellingen!$B$4,VLOOKUP($B78,Facturen!$A$3:$W$304,7,FALSE)),""))</f>
        <v/>
      </c>
      <c r="P78" s="14" t="str">
        <f t="shared" si="9"/>
        <v/>
      </c>
      <c r="Q78" s="14" t="str">
        <f t="shared" si="10"/>
        <v/>
      </c>
      <c r="R78" s="14" t="str">
        <f t="shared" si="11"/>
        <v/>
      </c>
      <c r="S78" s="6"/>
    </row>
    <row r="79" spans="1:19" x14ac:dyDescent="0.3">
      <c r="A79" s="6"/>
      <c r="B79" s="6"/>
      <c r="C79" s="8"/>
      <c r="D79" s="6"/>
      <c r="E79" s="7"/>
      <c r="F79" s="6"/>
      <c r="G79" s="12"/>
      <c r="H79" s="18" t="str">
        <f>IF($F79="","",IF($F79="SRD",1,IF($F79="USD",IFERROR(INDEX(Instellingen!$B$22:$B$221,MATCH($C79,Instellingen!$A$22:$A$221,1)),""),IF($F79="EUR",IFERROR(INDEX(Instellingen!$C$22:$C$221,MATCH($C79,Instellingen!$A$22:$A$221,1)),""),""))))</f>
        <v/>
      </c>
      <c r="I79" s="16" t="str">
        <f>IF($B79="","",IFERROR(VLOOKUP($B79,Facturen!$A$3:$W$304,5,FALSE),""))</f>
        <v/>
      </c>
      <c r="J79" s="18" t="str">
        <f>IF($I79="","",IF($I79="SRD",1,IF($I79="USD",IFERROR(INDEX(Instellingen!$B$22:$B$221,MATCH($C79,Instellingen!$A$22:$A$221,1)),""),IF($I79="EUR",IFERROR(INDEX(Instellingen!$C$22:$C$221,MATCH($C79,Instellingen!$A$22:$A$221,1)),""),""))))</f>
        <v/>
      </c>
      <c r="K79" s="14" t="str">
        <f t="shared" si="6"/>
        <v/>
      </c>
      <c r="L79" s="14" t="str">
        <f t="shared" si="7"/>
        <v/>
      </c>
      <c r="M79" s="14" t="str">
        <f>IF($B79="","",IFERROR(VLOOKUP($B79,Facturen!$A$3:$W$304,11,FALSE),""))</f>
        <v/>
      </c>
      <c r="N79" s="15" t="str">
        <f t="shared" si="8"/>
        <v/>
      </c>
      <c r="O79" s="15" t="str">
        <f>IF($B79="","",IFERROR(IF(VLOOKUP($B79,Facturen!$A$3:$W$304,7,FALSE)="",Instellingen!$B$4,VLOOKUP($B79,Facturen!$A$3:$W$304,7,FALSE)),""))</f>
        <v/>
      </c>
      <c r="P79" s="14" t="str">
        <f t="shared" si="9"/>
        <v/>
      </c>
      <c r="Q79" s="14" t="str">
        <f t="shared" si="10"/>
        <v/>
      </c>
      <c r="R79" s="14" t="str">
        <f t="shared" si="11"/>
        <v/>
      </c>
      <c r="S79" s="6"/>
    </row>
    <row r="80" spans="1:19" x14ac:dyDescent="0.3">
      <c r="A80" s="6"/>
      <c r="B80" s="6"/>
      <c r="C80" s="8"/>
      <c r="D80" s="6"/>
      <c r="E80" s="7"/>
      <c r="F80" s="6"/>
      <c r="G80" s="12"/>
      <c r="H80" s="18" t="str">
        <f>IF($F80="","",IF($F80="SRD",1,IF($F80="USD",IFERROR(INDEX(Instellingen!$B$22:$B$221,MATCH($C80,Instellingen!$A$22:$A$221,1)),""),IF($F80="EUR",IFERROR(INDEX(Instellingen!$C$22:$C$221,MATCH($C80,Instellingen!$A$22:$A$221,1)),""),""))))</f>
        <v/>
      </c>
      <c r="I80" s="16" t="str">
        <f>IF($B80="","",IFERROR(VLOOKUP($B80,Facturen!$A$3:$W$304,5,FALSE),""))</f>
        <v/>
      </c>
      <c r="J80" s="18" t="str">
        <f>IF($I80="","",IF($I80="SRD",1,IF($I80="USD",IFERROR(INDEX(Instellingen!$B$22:$B$221,MATCH($C80,Instellingen!$A$22:$A$221,1)),""),IF($I80="EUR",IFERROR(INDEX(Instellingen!$C$22:$C$221,MATCH($C80,Instellingen!$A$22:$A$221,1)),""),""))))</f>
        <v/>
      </c>
      <c r="K80" s="14" t="str">
        <f t="shared" si="6"/>
        <v/>
      </c>
      <c r="L80" s="14" t="str">
        <f t="shared" si="7"/>
        <v/>
      </c>
      <c r="M80" s="14" t="str">
        <f>IF($B80="","",IFERROR(VLOOKUP($B80,Facturen!$A$3:$W$304,11,FALSE),""))</f>
        <v/>
      </c>
      <c r="N80" s="15" t="str">
        <f t="shared" si="8"/>
        <v/>
      </c>
      <c r="O80" s="15" t="str">
        <f>IF($B80="","",IFERROR(IF(VLOOKUP($B80,Facturen!$A$3:$W$304,7,FALSE)="",Instellingen!$B$4,VLOOKUP($B80,Facturen!$A$3:$W$304,7,FALSE)),""))</f>
        <v/>
      </c>
      <c r="P80" s="14" t="str">
        <f t="shared" si="9"/>
        <v/>
      </c>
      <c r="Q80" s="14" t="str">
        <f t="shared" si="10"/>
        <v/>
      </c>
      <c r="R80" s="14" t="str">
        <f t="shared" si="11"/>
        <v/>
      </c>
      <c r="S80" s="6"/>
    </row>
    <row r="81" spans="1:19" x14ac:dyDescent="0.3">
      <c r="A81" s="6"/>
      <c r="B81" s="6"/>
      <c r="C81" s="8"/>
      <c r="D81" s="6"/>
      <c r="E81" s="7"/>
      <c r="F81" s="6"/>
      <c r="G81" s="12"/>
      <c r="H81" s="18" t="str">
        <f>IF($F81="","",IF($F81="SRD",1,IF($F81="USD",IFERROR(INDEX(Instellingen!$B$22:$B$221,MATCH($C81,Instellingen!$A$22:$A$221,1)),""),IF($F81="EUR",IFERROR(INDEX(Instellingen!$C$22:$C$221,MATCH($C81,Instellingen!$A$22:$A$221,1)),""),""))))</f>
        <v/>
      </c>
      <c r="I81" s="16" t="str">
        <f>IF($B81="","",IFERROR(VLOOKUP($B81,Facturen!$A$3:$W$304,5,FALSE),""))</f>
        <v/>
      </c>
      <c r="J81" s="18" t="str">
        <f>IF($I81="","",IF($I81="SRD",1,IF($I81="USD",IFERROR(INDEX(Instellingen!$B$22:$B$221,MATCH($C81,Instellingen!$A$22:$A$221,1)),""),IF($I81="EUR",IFERROR(INDEX(Instellingen!$C$22:$C$221,MATCH($C81,Instellingen!$A$22:$A$221,1)),""),""))))</f>
        <v/>
      </c>
      <c r="K81" s="14" t="str">
        <f t="shared" si="6"/>
        <v/>
      </c>
      <c r="L81" s="14" t="str">
        <f t="shared" si="7"/>
        <v/>
      </c>
      <c r="M81" s="14" t="str">
        <f>IF($B81="","",IFERROR(VLOOKUP($B81,Facturen!$A$3:$W$304,11,FALSE),""))</f>
        <v/>
      </c>
      <c r="N81" s="15" t="str">
        <f t="shared" si="8"/>
        <v/>
      </c>
      <c r="O81" s="15" t="str">
        <f>IF($B81="","",IFERROR(IF(VLOOKUP($B81,Facturen!$A$3:$W$304,7,FALSE)="",Instellingen!$B$4,VLOOKUP($B81,Facturen!$A$3:$W$304,7,FALSE)),""))</f>
        <v/>
      </c>
      <c r="P81" s="14" t="str">
        <f t="shared" si="9"/>
        <v/>
      </c>
      <c r="Q81" s="14" t="str">
        <f t="shared" si="10"/>
        <v/>
      </c>
      <c r="R81" s="14" t="str">
        <f t="shared" si="11"/>
        <v/>
      </c>
      <c r="S81" s="6"/>
    </row>
    <row r="82" spans="1:19" x14ac:dyDescent="0.3">
      <c r="A82" s="6"/>
      <c r="B82" s="6"/>
      <c r="C82" s="8"/>
      <c r="D82" s="6"/>
      <c r="E82" s="7"/>
      <c r="F82" s="6"/>
      <c r="G82" s="12"/>
      <c r="H82" s="18" t="str">
        <f>IF($F82="","",IF($F82="SRD",1,IF($F82="USD",IFERROR(INDEX(Instellingen!$B$22:$B$221,MATCH($C82,Instellingen!$A$22:$A$221,1)),""),IF($F82="EUR",IFERROR(INDEX(Instellingen!$C$22:$C$221,MATCH($C82,Instellingen!$A$22:$A$221,1)),""),""))))</f>
        <v/>
      </c>
      <c r="I82" s="16" t="str">
        <f>IF($B82="","",IFERROR(VLOOKUP($B82,Facturen!$A$3:$W$304,5,FALSE),""))</f>
        <v/>
      </c>
      <c r="J82" s="18" t="str">
        <f>IF($I82="","",IF($I82="SRD",1,IF($I82="USD",IFERROR(INDEX(Instellingen!$B$22:$B$221,MATCH($C82,Instellingen!$A$22:$A$221,1)),""),IF($I82="EUR",IFERROR(INDEX(Instellingen!$C$22:$C$221,MATCH($C82,Instellingen!$A$22:$A$221,1)),""),""))))</f>
        <v/>
      </c>
      <c r="K82" s="14" t="str">
        <f t="shared" si="6"/>
        <v/>
      </c>
      <c r="L82" s="14" t="str">
        <f t="shared" si="7"/>
        <v/>
      </c>
      <c r="M82" s="14" t="str">
        <f>IF($B82="","",IFERROR(VLOOKUP($B82,Facturen!$A$3:$W$304,11,FALSE),""))</f>
        <v/>
      </c>
      <c r="N82" s="15" t="str">
        <f t="shared" si="8"/>
        <v/>
      </c>
      <c r="O82" s="15" t="str">
        <f>IF($B82="","",IFERROR(IF(VLOOKUP($B82,Facturen!$A$3:$W$304,7,FALSE)="",Instellingen!$B$4,VLOOKUP($B82,Facturen!$A$3:$W$304,7,FALSE)),""))</f>
        <v/>
      </c>
      <c r="P82" s="14" t="str">
        <f t="shared" si="9"/>
        <v/>
      </c>
      <c r="Q82" s="14" t="str">
        <f t="shared" si="10"/>
        <v/>
      </c>
      <c r="R82" s="14" t="str">
        <f t="shared" si="11"/>
        <v/>
      </c>
      <c r="S82" s="6"/>
    </row>
    <row r="83" spans="1:19" x14ac:dyDescent="0.3">
      <c r="A83" s="6"/>
      <c r="B83" s="6"/>
      <c r="C83" s="8"/>
      <c r="D83" s="6"/>
      <c r="E83" s="7"/>
      <c r="F83" s="6"/>
      <c r="G83" s="12"/>
      <c r="H83" s="18" t="str">
        <f>IF($F83="","",IF($F83="SRD",1,IF($F83="USD",IFERROR(INDEX(Instellingen!$B$22:$B$221,MATCH($C83,Instellingen!$A$22:$A$221,1)),""),IF($F83="EUR",IFERROR(INDEX(Instellingen!$C$22:$C$221,MATCH($C83,Instellingen!$A$22:$A$221,1)),""),""))))</f>
        <v/>
      </c>
      <c r="I83" s="16" t="str">
        <f>IF($B83="","",IFERROR(VLOOKUP($B83,Facturen!$A$3:$W$304,5,FALSE),""))</f>
        <v/>
      </c>
      <c r="J83" s="18" t="str">
        <f>IF($I83="","",IF($I83="SRD",1,IF($I83="USD",IFERROR(INDEX(Instellingen!$B$22:$B$221,MATCH($C83,Instellingen!$A$22:$A$221,1)),""),IF($I83="EUR",IFERROR(INDEX(Instellingen!$C$22:$C$221,MATCH($C83,Instellingen!$A$22:$A$221,1)),""),""))))</f>
        <v/>
      </c>
      <c r="K83" s="14" t="str">
        <f t="shared" si="6"/>
        <v/>
      </c>
      <c r="L83" s="14" t="str">
        <f t="shared" si="7"/>
        <v/>
      </c>
      <c r="M83" s="14" t="str">
        <f>IF($B83="","",IFERROR(VLOOKUP($B83,Facturen!$A$3:$W$304,11,FALSE),""))</f>
        <v/>
      </c>
      <c r="N83" s="15" t="str">
        <f t="shared" si="8"/>
        <v/>
      </c>
      <c r="O83" s="15" t="str">
        <f>IF($B83="","",IFERROR(IF(VLOOKUP($B83,Facturen!$A$3:$W$304,7,FALSE)="",Instellingen!$B$4,VLOOKUP($B83,Facturen!$A$3:$W$304,7,FALSE)),""))</f>
        <v/>
      </c>
      <c r="P83" s="14" t="str">
        <f t="shared" si="9"/>
        <v/>
      </c>
      <c r="Q83" s="14" t="str">
        <f t="shared" si="10"/>
        <v/>
      </c>
      <c r="R83" s="14" t="str">
        <f t="shared" si="11"/>
        <v/>
      </c>
      <c r="S83" s="6"/>
    </row>
    <row r="84" spans="1:19" x14ac:dyDescent="0.3">
      <c r="A84" s="6"/>
      <c r="B84" s="6"/>
      <c r="C84" s="8"/>
      <c r="D84" s="6"/>
      <c r="E84" s="7"/>
      <c r="F84" s="6"/>
      <c r="G84" s="12"/>
      <c r="H84" s="18" t="str">
        <f>IF($F84="","",IF($F84="SRD",1,IF($F84="USD",IFERROR(INDEX(Instellingen!$B$22:$B$221,MATCH($C84,Instellingen!$A$22:$A$221,1)),""),IF($F84="EUR",IFERROR(INDEX(Instellingen!$C$22:$C$221,MATCH($C84,Instellingen!$A$22:$A$221,1)),""),""))))</f>
        <v/>
      </c>
      <c r="I84" s="16" t="str">
        <f>IF($B84="","",IFERROR(VLOOKUP($B84,Facturen!$A$3:$W$304,5,FALSE),""))</f>
        <v/>
      </c>
      <c r="J84" s="18" t="str">
        <f>IF($I84="","",IF($I84="SRD",1,IF($I84="USD",IFERROR(INDEX(Instellingen!$B$22:$B$221,MATCH($C84,Instellingen!$A$22:$A$221,1)),""),IF($I84="EUR",IFERROR(INDEX(Instellingen!$C$22:$C$221,MATCH($C84,Instellingen!$A$22:$A$221,1)),""),""))))</f>
        <v/>
      </c>
      <c r="K84" s="14" t="str">
        <f t="shared" si="6"/>
        <v/>
      </c>
      <c r="L84" s="14" t="str">
        <f t="shared" si="7"/>
        <v/>
      </c>
      <c r="M84" s="14" t="str">
        <f>IF($B84="","",IFERROR(VLOOKUP($B84,Facturen!$A$3:$W$304,11,FALSE),""))</f>
        <v/>
      </c>
      <c r="N84" s="15" t="str">
        <f t="shared" si="8"/>
        <v/>
      </c>
      <c r="O84" s="15" t="str">
        <f>IF($B84="","",IFERROR(IF(VLOOKUP($B84,Facturen!$A$3:$W$304,7,FALSE)="",Instellingen!$B$4,VLOOKUP($B84,Facturen!$A$3:$W$304,7,FALSE)),""))</f>
        <v/>
      </c>
      <c r="P84" s="14" t="str">
        <f t="shared" si="9"/>
        <v/>
      </c>
      <c r="Q84" s="14" t="str">
        <f t="shared" si="10"/>
        <v/>
      </c>
      <c r="R84" s="14" t="str">
        <f t="shared" si="11"/>
        <v/>
      </c>
      <c r="S84" s="6"/>
    </row>
    <row r="85" spans="1:19" x14ac:dyDescent="0.3">
      <c r="A85" s="6"/>
      <c r="B85" s="6"/>
      <c r="C85" s="8"/>
      <c r="D85" s="6"/>
      <c r="E85" s="7"/>
      <c r="F85" s="6"/>
      <c r="G85" s="12"/>
      <c r="H85" s="18" t="str">
        <f>IF($F85="","",IF($F85="SRD",1,IF($F85="USD",IFERROR(INDEX(Instellingen!$B$22:$B$221,MATCH($C85,Instellingen!$A$22:$A$221,1)),""),IF($F85="EUR",IFERROR(INDEX(Instellingen!$C$22:$C$221,MATCH($C85,Instellingen!$A$22:$A$221,1)),""),""))))</f>
        <v/>
      </c>
      <c r="I85" s="16" t="str">
        <f>IF($B85="","",IFERROR(VLOOKUP($B85,Facturen!$A$3:$W$304,5,FALSE),""))</f>
        <v/>
      </c>
      <c r="J85" s="18" t="str">
        <f>IF($I85="","",IF($I85="SRD",1,IF($I85="USD",IFERROR(INDEX(Instellingen!$B$22:$B$221,MATCH($C85,Instellingen!$A$22:$A$221,1)),""),IF($I85="EUR",IFERROR(INDEX(Instellingen!$C$22:$C$221,MATCH($C85,Instellingen!$A$22:$A$221,1)),""),""))))</f>
        <v/>
      </c>
      <c r="K85" s="14" t="str">
        <f t="shared" si="6"/>
        <v/>
      </c>
      <c r="L85" s="14" t="str">
        <f t="shared" si="7"/>
        <v/>
      </c>
      <c r="M85" s="14" t="str">
        <f>IF($B85="","",IFERROR(VLOOKUP($B85,Facturen!$A$3:$W$304,11,FALSE),""))</f>
        <v/>
      </c>
      <c r="N85" s="15" t="str">
        <f t="shared" si="8"/>
        <v/>
      </c>
      <c r="O85" s="15" t="str">
        <f>IF($B85="","",IFERROR(IF(VLOOKUP($B85,Facturen!$A$3:$W$304,7,FALSE)="",Instellingen!$B$4,VLOOKUP($B85,Facturen!$A$3:$W$304,7,FALSE)),""))</f>
        <v/>
      </c>
      <c r="P85" s="14" t="str">
        <f t="shared" si="9"/>
        <v/>
      </c>
      <c r="Q85" s="14" t="str">
        <f t="shared" si="10"/>
        <v/>
      </c>
      <c r="R85" s="14" t="str">
        <f t="shared" si="11"/>
        <v/>
      </c>
      <c r="S85" s="6"/>
    </row>
    <row r="86" spans="1:19" x14ac:dyDescent="0.3">
      <c r="A86" s="6"/>
      <c r="B86" s="6"/>
      <c r="C86" s="8"/>
      <c r="D86" s="6"/>
      <c r="E86" s="7"/>
      <c r="F86" s="6"/>
      <c r="G86" s="12"/>
      <c r="H86" s="18" t="str">
        <f>IF($F86="","",IF($F86="SRD",1,IF($F86="USD",IFERROR(INDEX(Instellingen!$B$22:$B$221,MATCH($C86,Instellingen!$A$22:$A$221,1)),""),IF($F86="EUR",IFERROR(INDEX(Instellingen!$C$22:$C$221,MATCH($C86,Instellingen!$A$22:$A$221,1)),""),""))))</f>
        <v/>
      </c>
      <c r="I86" s="16" t="str">
        <f>IF($B86="","",IFERROR(VLOOKUP($B86,Facturen!$A$3:$W$304,5,FALSE),""))</f>
        <v/>
      </c>
      <c r="J86" s="18" t="str">
        <f>IF($I86="","",IF($I86="SRD",1,IF($I86="USD",IFERROR(INDEX(Instellingen!$B$22:$B$221,MATCH($C86,Instellingen!$A$22:$A$221,1)),""),IF($I86="EUR",IFERROR(INDEX(Instellingen!$C$22:$C$221,MATCH($C86,Instellingen!$A$22:$A$221,1)),""),""))))</f>
        <v/>
      </c>
      <c r="K86" s="14" t="str">
        <f t="shared" si="6"/>
        <v/>
      </c>
      <c r="L86" s="14" t="str">
        <f t="shared" si="7"/>
        <v/>
      </c>
      <c r="M86" s="14" t="str">
        <f>IF($B86="","",IFERROR(VLOOKUP($B86,Facturen!$A$3:$W$304,11,FALSE),""))</f>
        <v/>
      </c>
      <c r="N86" s="15" t="str">
        <f t="shared" si="8"/>
        <v/>
      </c>
      <c r="O86" s="15" t="str">
        <f>IF($B86="","",IFERROR(IF(VLOOKUP($B86,Facturen!$A$3:$W$304,7,FALSE)="",Instellingen!$B$4,VLOOKUP($B86,Facturen!$A$3:$W$304,7,FALSE)),""))</f>
        <v/>
      </c>
      <c r="P86" s="14" t="str">
        <f t="shared" si="9"/>
        <v/>
      </c>
      <c r="Q86" s="14" t="str">
        <f t="shared" si="10"/>
        <v/>
      </c>
      <c r="R86" s="14" t="str">
        <f t="shared" si="11"/>
        <v/>
      </c>
      <c r="S86" s="6"/>
    </row>
    <row r="87" spans="1:19" x14ac:dyDescent="0.3">
      <c r="A87" s="6"/>
      <c r="B87" s="6"/>
      <c r="C87" s="8"/>
      <c r="D87" s="6"/>
      <c r="E87" s="7"/>
      <c r="F87" s="6"/>
      <c r="G87" s="12"/>
      <c r="H87" s="18" t="str">
        <f>IF($F87="","",IF($F87="SRD",1,IF($F87="USD",IFERROR(INDEX(Instellingen!$B$22:$B$221,MATCH($C87,Instellingen!$A$22:$A$221,1)),""),IF($F87="EUR",IFERROR(INDEX(Instellingen!$C$22:$C$221,MATCH($C87,Instellingen!$A$22:$A$221,1)),""),""))))</f>
        <v/>
      </c>
      <c r="I87" s="16" t="str">
        <f>IF($B87="","",IFERROR(VLOOKUP($B87,Facturen!$A$3:$W$304,5,FALSE),""))</f>
        <v/>
      </c>
      <c r="J87" s="18" t="str">
        <f>IF($I87="","",IF($I87="SRD",1,IF($I87="USD",IFERROR(INDEX(Instellingen!$B$22:$B$221,MATCH($C87,Instellingen!$A$22:$A$221,1)),""),IF($I87="EUR",IFERROR(INDEX(Instellingen!$C$22:$C$221,MATCH($C87,Instellingen!$A$22:$A$221,1)),""),""))))</f>
        <v/>
      </c>
      <c r="K87" s="14" t="str">
        <f t="shared" si="6"/>
        <v/>
      </c>
      <c r="L87" s="14" t="str">
        <f t="shared" si="7"/>
        <v/>
      </c>
      <c r="M87" s="14" t="str">
        <f>IF($B87="","",IFERROR(VLOOKUP($B87,Facturen!$A$3:$W$304,11,FALSE),""))</f>
        <v/>
      </c>
      <c r="N87" s="15" t="str">
        <f t="shared" si="8"/>
        <v/>
      </c>
      <c r="O87" s="15" t="str">
        <f>IF($B87="","",IFERROR(IF(VLOOKUP($B87,Facturen!$A$3:$W$304,7,FALSE)="",Instellingen!$B$4,VLOOKUP($B87,Facturen!$A$3:$W$304,7,FALSE)),""))</f>
        <v/>
      </c>
      <c r="P87" s="14" t="str">
        <f t="shared" si="9"/>
        <v/>
      </c>
      <c r="Q87" s="14" t="str">
        <f t="shared" si="10"/>
        <v/>
      </c>
      <c r="R87" s="14" t="str">
        <f t="shared" si="11"/>
        <v/>
      </c>
      <c r="S87" s="6"/>
    </row>
    <row r="88" spans="1:19" x14ac:dyDescent="0.3">
      <c r="A88" s="6"/>
      <c r="B88" s="6"/>
      <c r="C88" s="8"/>
      <c r="D88" s="6"/>
      <c r="E88" s="7"/>
      <c r="F88" s="6"/>
      <c r="G88" s="12"/>
      <c r="H88" s="18" t="str">
        <f>IF($F88="","",IF($F88="SRD",1,IF($F88="USD",IFERROR(INDEX(Instellingen!$B$22:$B$221,MATCH($C88,Instellingen!$A$22:$A$221,1)),""),IF($F88="EUR",IFERROR(INDEX(Instellingen!$C$22:$C$221,MATCH($C88,Instellingen!$A$22:$A$221,1)),""),""))))</f>
        <v/>
      </c>
      <c r="I88" s="16" t="str">
        <f>IF($B88="","",IFERROR(VLOOKUP($B88,Facturen!$A$3:$W$304,5,FALSE),""))</f>
        <v/>
      </c>
      <c r="J88" s="18" t="str">
        <f>IF($I88="","",IF($I88="SRD",1,IF($I88="USD",IFERROR(INDEX(Instellingen!$B$22:$B$221,MATCH($C88,Instellingen!$A$22:$A$221,1)),""),IF($I88="EUR",IFERROR(INDEX(Instellingen!$C$22:$C$221,MATCH($C88,Instellingen!$A$22:$A$221,1)),""),""))))</f>
        <v/>
      </c>
      <c r="K88" s="14" t="str">
        <f t="shared" si="6"/>
        <v/>
      </c>
      <c r="L88" s="14" t="str">
        <f t="shared" si="7"/>
        <v/>
      </c>
      <c r="M88" s="14" t="str">
        <f>IF($B88="","",IFERROR(VLOOKUP($B88,Facturen!$A$3:$W$304,11,FALSE),""))</f>
        <v/>
      </c>
      <c r="N88" s="15" t="str">
        <f t="shared" si="8"/>
        <v/>
      </c>
      <c r="O88" s="15" t="str">
        <f>IF($B88="","",IFERROR(IF(VLOOKUP($B88,Facturen!$A$3:$W$304,7,FALSE)="",Instellingen!$B$4,VLOOKUP($B88,Facturen!$A$3:$W$304,7,FALSE)),""))</f>
        <v/>
      </c>
      <c r="P88" s="14" t="str">
        <f t="shared" si="9"/>
        <v/>
      </c>
      <c r="Q88" s="14" t="str">
        <f t="shared" si="10"/>
        <v/>
      </c>
      <c r="R88" s="14" t="str">
        <f t="shared" si="11"/>
        <v/>
      </c>
      <c r="S88" s="6"/>
    </row>
    <row r="89" spans="1:19" x14ac:dyDescent="0.3">
      <c r="A89" s="6"/>
      <c r="B89" s="6"/>
      <c r="C89" s="8"/>
      <c r="D89" s="6"/>
      <c r="E89" s="7"/>
      <c r="F89" s="6"/>
      <c r="G89" s="12"/>
      <c r="H89" s="18" t="str">
        <f>IF($F89="","",IF($F89="SRD",1,IF($F89="USD",IFERROR(INDEX(Instellingen!$B$22:$B$221,MATCH($C89,Instellingen!$A$22:$A$221,1)),""),IF($F89="EUR",IFERROR(INDEX(Instellingen!$C$22:$C$221,MATCH($C89,Instellingen!$A$22:$A$221,1)),""),""))))</f>
        <v/>
      </c>
      <c r="I89" s="16" t="str">
        <f>IF($B89="","",IFERROR(VLOOKUP($B89,Facturen!$A$3:$W$304,5,FALSE),""))</f>
        <v/>
      </c>
      <c r="J89" s="18" t="str">
        <f>IF($I89="","",IF($I89="SRD",1,IF($I89="USD",IFERROR(INDEX(Instellingen!$B$22:$B$221,MATCH($C89,Instellingen!$A$22:$A$221,1)),""),IF($I89="EUR",IFERROR(INDEX(Instellingen!$C$22:$C$221,MATCH($C89,Instellingen!$A$22:$A$221,1)),""),""))))</f>
        <v/>
      </c>
      <c r="K89" s="14" t="str">
        <f t="shared" si="6"/>
        <v/>
      </c>
      <c r="L89" s="14" t="str">
        <f t="shared" si="7"/>
        <v/>
      </c>
      <c r="M89" s="14" t="str">
        <f>IF($B89="","",IFERROR(VLOOKUP($B89,Facturen!$A$3:$W$304,11,FALSE),""))</f>
        <v/>
      </c>
      <c r="N89" s="15" t="str">
        <f t="shared" si="8"/>
        <v/>
      </c>
      <c r="O89" s="15" t="str">
        <f>IF($B89="","",IFERROR(IF(VLOOKUP($B89,Facturen!$A$3:$W$304,7,FALSE)="",Instellingen!$B$4,VLOOKUP($B89,Facturen!$A$3:$W$304,7,FALSE)),""))</f>
        <v/>
      </c>
      <c r="P89" s="14" t="str">
        <f t="shared" si="9"/>
        <v/>
      </c>
      <c r="Q89" s="14" t="str">
        <f t="shared" si="10"/>
        <v/>
      </c>
      <c r="R89" s="14" t="str">
        <f t="shared" si="11"/>
        <v/>
      </c>
      <c r="S89" s="6"/>
    </row>
    <row r="90" spans="1:19" x14ac:dyDescent="0.3">
      <c r="A90" s="6"/>
      <c r="B90" s="6"/>
      <c r="C90" s="8"/>
      <c r="D90" s="6"/>
      <c r="E90" s="7"/>
      <c r="F90" s="6"/>
      <c r="G90" s="12"/>
      <c r="H90" s="18" t="str">
        <f>IF($F90="","",IF($F90="SRD",1,IF($F90="USD",IFERROR(INDEX(Instellingen!$B$22:$B$221,MATCH($C90,Instellingen!$A$22:$A$221,1)),""),IF($F90="EUR",IFERROR(INDEX(Instellingen!$C$22:$C$221,MATCH($C90,Instellingen!$A$22:$A$221,1)),""),""))))</f>
        <v/>
      </c>
      <c r="I90" s="16" t="str">
        <f>IF($B90="","",IFERROR(VLOOKUP($B90,Facturen!$A$3:$W$304,5,FALSE),""))</f>
        <v/>
      </c>
      <c r="J90" s="18" t="str">
        <f>IF($I90="","",IF($I90="SRD",1,IF($I90="USD",IFERROR(INDEX(Instellingen!$B$22:$B$221,MATCH($C90,Instellingen!$A$22:$A$221,1)),""),IF($I90="EUR",IFERROR(INDEX(Instellingen!$C$22:$C$221,MATCH($C90,Instellingen!$A$22:$A$221,1)),""),""))))</f>
        <v/>
      </c>
      <c r="K90" s="14" t="str">
        <f t="shared" si="6"/>
        <v/>
      </c>
      <c r="L90" s="14" t="str">
        <f t="shared" si="7"/>
        <v/>
      </c>
      <c r="M90" s="14" t="str">
        <f>IF($B90="","",IFERROR(VLOOKUP($B90,Facturen!$A$3:$W$304,11,FALSE),""))</f>
        <v/>
      </c>
      <c r="N90" s="15" t="str">
        <f t="shared" si="8"/>
        <v/>
      </c>
      <c r="O90" s="15" t="str">
        <f>IF($B90="","",IFERROR(IF(VLOOKUP($B90,Facturen!$A$3:$W$304,7,FALSE)="",Instellingen!$B$4,VLOOKUP($B90,Facturen!$A$3:$W$304,7,FALSE)),""))</f>
        <v/>
      </c>
      <c r="P90" s="14" t="str">
        <f t="shared" si="9"/>
        <v/>
      </c>
      <c r="Q90" s="14" t="str">
        <f t="shared" si="10"/>
        <v/>
      </c>
      <c r="R90" s="14" t="str">
        <f t="shared" si="11"/>
        <v/>
      </c>
      <c r="S90" s="6"/>
    </row>
    <row r="91" spans="1:19" x14ac:dyDescent="0.3">
      <c r="A91" s="6"/>
      <c r="B91" s="6"/>
      <c r="C91" s="8"/>
      <c r="D91" s="6"/>
      <c r="E91" s="7"/>
      <c r="F91" s="6"/>
      <c r="G91" s="12"/>
      <c r="H91" s="18" t="str">
        <f>IF($F91="","",IF($F91="SRD",1,IF($F91="USD",IFERROR(INDEX(Instellingen!$B$22:$B$221,MATCH($C91,Instellingen!$A$22:$A$221,1)),""),IF($F91="EUR",IFERROR(INDEX(Instellingen!$C$22:$C$221,MATCH($C91,Instellingen!$A$22:$A$221,1)),""),""))))</f>
        <v/>
      </c>
      <c r="I91" s="16" t="str">
        <f>IF($B91="","",IFERROR(VLOOKUP($B91,Facturen!$A$3:$W$304,5,FALSE),""))</f>
        <v/>
      </c>
      <c r="J91" s="18" t="str">
        <f>IF($I91="","",IF($I91="SRD",1,IF($I91="USD",IFERROR(INDEX(Instellingen!$B$22:$B$221,MATCH($C91,Instellingen!$A$22:$A$221,1)),""),IF($I91="EUR",IFERROR(INDEX(Instellingen!$C$22:$C$221,MATCH($C91,Instellingen!$A$22:$A$221,1)),""),""))))</f>
        <v/>
      </c>
      <c r="K91" s="14" t="str">
        <f t="shared" si="6"/>
        <v/>
      </c>
      <c r="L91" s="14" t="str">
        <f t="shared" si="7"/>
        <v/>
      </c>
      <c r="M91" s="14" t="str">
        <f>IF($B91="","",IFERROR(VLOOKUP($B91,Facturen!$A$3:$W$304,11,FALSE),""))</f>
        <v/>
      </c>
      <c r="N91" s="15" t="str">
        <f t="shared" si="8"/>
        <v/>
      </c>
      <c r="O91" s="15" t="str">
        <f>IF($B91="","",IFERROR(IF(VLOOKUP($B91,Facturen!$A$3:$W$304,7,FALSE)="",Instellingen!$B$4,VLOOKUP($B91,Facturen!$A$3:$W$304,7,FALSE)),""))</f>
        <v/>
      </c>
      <c r="P91" s="14" t="str">
        <f t="shared" si="9"/>
        <v/>
      </c>
      <c r="Q91" s="14" t="str">
        <f t="shared" si="10"/>
        <v/>
      </c>
      <c r="R91" s="14" t="str">
        <f t="shared" si="11"/>
        <v/>
      </c>
      <c r="S91" s="6"/>
    </row>
    <row r="92" spans="1:19" x14ac:dyDescent="0.3">
      <c r="A92" s="6"/>
      <c r="B92" s="6"/>
      <c r="C92" s="8"/>
      <c r="D92" s="6"/>
      <c r="E92" s="7"/>
      <c r="F92" s="6"/>
      <c r="G92" s="12"/>
      <c r="H92" s="18" t="str">
        <f>IF($F92="","",IF($F92="SRD",1,IF($F92="USD",IFERROR(INDEX(Instellingen!$B$22:$B$221,MATCH($C92,Instellingen!$A$22:$A$221,1)),""),IF($F92="EUR",IFERROR(INDEX(Instellingen!$C$22:$C$221,MATCH($C92,Instellingen!$A$22:$A$221,1)),""),""))))</f>
        <v/>
      </c>
      <c r="I92" s="16" t="str">
        <f>IF($B92="","",IFERROR(VLOOKUP($B92,Facturen!$A$3:$W$304,5,FALSE),""))</f>
        <v/>
      </c>
      <c r="J92" s="18" t="str">
        <f>IF($I92="","",IF($I92="SRD",1,IF($I92="USD",IFERROR(INDEX(Instellingen!$B$22:$B$221,MATCH($C92,Instellingen!$A$22:$A$221,1)),""),IF($I92="EUR",IFERROR(INDEX(Instellingen!$C$22:$C$221,MATCH($C92,Instellingen!$A$22:$A$221,1)),""),""))))</f>
        <v/>
      </c>
      <c r="K92" s="14" t="str">
        <f t="shared" si="6"/>
        <v/>
      </c>
      <c r="L92" s="14" t="str">
        <f t="shared" si="7"/>
        <v/>
      </c>
      <c r="M92" s="14" t="str">
        <f>IF($B92="","",IFERROR(VLOOKUP($B92,Facturen!$A$3:$W$304,11,FALSE),""))</f>
        <v/>
      </c>
      <c r="N92" s="15" t="str">
        <f t="shared" si="8"/>
        <v/>
      </c>
      <c r="O92" s="15" t="str">
        <f>IF($B92="","",IFERROR(IF(VLOOKUP($B92,Facturen!$A$3:$W$304,7,FALSE)="",Instellingen!$B$4,VLOOKUP($B92,Facturen!$A$3:$W$304,7,FALSE)),""))</f>
        <v/>
      </c>
      <c r="P92" s="14" t="str">
        <f t="shared" si="9"/>
        <v/>
      </c>
      <c r="Q92" s="14" t="str">
        <f t="shared" si="10"/>
        <v/>
      </c>
      <c r="R92" s="14" t="str">
        <f t="shared" si="11"/>
        <v/>
      </c>
      <c r="S92" s="6"/>
    </row>
    <row r="93" spans="1:19" x14ac:dyDescent="0.3">
      <c r="A93" s="6"/>
      <c r="B93" s="6"/>
      <c r="C93" s="8"/>
      <c r="D93" s="6"/>
      <c r="E93" s="7"/>
      <c r="F93" s="6"/>
      <c r="G93" s="12"/>
      <c r="H93" s="18" t="str">
        <f>IF($F93="","",IF($F93="SRD",1,IF($F93="USD",IFERROR(INDEX(Instellingen!$B$22:$B$221,MATCH($C93,Instellingen!$A$22:$A$221,1)),""),IF($F93="EUR",IFERROR(INDEX(Instellingen!$C$22:$C$221,MATCH($C93,Instellingen!$A$22:$A$221,1)),""),""))))</f>
        <v/>
      </c>
      <c r="I93" s="16" t="str">
        <f>IF($B93="","",IFERROR(VLOOKUP($B93,Facturen!$A$3:$W$304,5,FALSE),""))</f>
        <v/>
      </c>
      <c r="J93" s="18" t="str">
        <f>IF($I93="","",IF($I93="SRD",1,IF($I93="USD",IFERROR(INDEX(Instellingen!$B$22:$B$221,MATCH($C93,Instellingen!$A$22:$A$221,1)),""),IF($I93="EUR",IFERROR(INDEX(Instellingen!$C$22:$C$221,MATCH($C93,Instellingen!$A$22:$A$221,1)),""),""))))</f>
        <v/>
      </c>
      <c r="K93" s="14" t="str">
        <f t="shared" si="6"/>
        <v/>
      </c>
      <c r="L93" s="14" t="str">
        <f t="shared" si="7"/>
        <v/>
      </c>
      <c r="M93" s="14" t="str">
        <f>IF($B93="","",IFERROR(VLOOKUP($B93,Facturen!$A$3:$W$304,11,FALSE),""))</f>
        <v/>
      </c>
      <c r="N93" s="15" t="str">
        <f t="shared" si="8"/>
        <v/>
      </c>
      <c r="O93" s="15" t="str">
        <f>IF($B93="","",IFERROR(IF(VLOOKUP($B93,Facturen!$A$3:$W$304,7,FALSE)="",Instellingen!$B$4,VLOOKUP($B93,Facturen!$A$3:$W$304,7,FALSE)),""))</f>
        <v/>
      </c>
      <c r="P93" s="14" t="str">
        <f t="shared" si="9"/>
        <v/>
      </c>
      <c r="Q93" s="14" t="str">
        <f t="shared" si="10"/>
        <v/>
      </c>
      <c r="R93" s="14" t="str">
        <f t="shared" si="11"/>
        <v/>
      </c>
      <c r="S93" s="6"/>
    </row>
    <row r="94" spans="1:19" x14ac:dyDescent="0.3">
      <c r="A94" s="6"/>
      <c r="B94" s="6"/>
      <c r="C94" s="8"/>
      <c r="D94" s="6"/>
      <c r="E94" s="7"/>
      <c r="F94" s="6"/>
      <c r="G94" s="12"/>
      <c r="H94" s="18" t="str">
        <f>IF($F94="","",IF($F94="SRD",1,IF($F94="USD",IFERROR(INDEX(Instellingen!$B$22:$B$221,MATCH($C94,Instellingen!$A$22:$A$221,1)),""),IF($F94="EUR",IFERROR(INDEX(Instellingen!$C$22:$C$221,MATCH($C94,Instellingen!$A$22:$A$221,1)),""),""))))</f>
        <v/>
      </c>
      <c r="I94" s="16" t="str">
        <f>IF($B94="","",IFERROR(VLOOKUP($B94,Facturen!$A$3:$W$304,5,FALSE),""))</f>
        <v/>
      </c>
      <c r="J94" s="18" t="str">
        <f>IF($I94="","",IF($I94="SRD",1,IF($I94="USD",IFERROR(INDEX(Instellingen!$B$22:$B$221,MATCH($C94,Instellingen!$A$22:$A$221,1)),""),IF($I94="EUR",IFERROR(INDEX(Instellingen!$C$22:$C$221,MATCH($C94,Instellingen!$A$22:$A$221,1)),""),""))))</f>
        <v/>
      </c>
      <c r="K94" s="14" t="str">
        <f t="shared" si="6"/>
        <v/>
      </c>
      <c r="L94" s="14" t="str">
        <f t="shared" si="7"/>
        <v/>
      </c>
      <c r="M94" s="14" t="str">
        <f>IF($B94="","",IFERROR(VLOOKUP($B94,Facturen!$A$3:$W$304,11,FALSE),""))</f>
        <v/>
      </c>
      <c r="N94" s="15" t="str">
        <f t="shared" si="8"/>
        <v/>
      </c>
      <c r="O94" s="15" t="str">
        <f>IF($B94="","",IFERROR(IF(VLOOKUP($B94,Facturen!$A$3:$W$304,7,FALSE)="",Instellingen!$B$4,VLOOKUP($B94,Facturen!$A$3:$W$304,7,FALSE)),""))</f>
        <v/>
      </c>
      <c r="P94" s="14" t="str">
        <f t="shared" si="9"/>
        <v/>
      </c>
      <c r="Q94" s="14" t="str">
        <f t="shared" si="10"/>
        <v/>
      </c>
      <c r="R94" s="14" t="str">
        <f t="shared" si="11"/>
        <v/>
      </c>
      <c r="S94" s="6"/>
    </row>
    <row r="95" spans="1:19" x14ac:dyDescent="0.3">
      <c r="A95" s="6"/>
      <c r="B95" s="6"/>
      <c r="C95" s="8"/>
      <c r="D95" s="6"/>
      <c r="E95" s="7"/>
      <c r="F95" s="6"/>
      <c r="G95" s="12"/>
      <c r="H95" s="18" t="str">
        <f>IF($F95="","",IF($F95="SRD",1,IF($F95="USD",IFERROR(INDEX(Instellingen!$B$22:$B$221,MATCH($C95,Instellingen!$A$22:$A$221,1)),""),IF($F95="EUR",IFERROR(INDEX(Instellingen!$C$22:$C$221,MATCH($C95,Instellingen!$A$22:$A$221,1)),""),""))))</f>
        <v/>
      </c>
      <c r="I95" s="16" t="str">
        <f>IF($B95="","",IFERROR(VLOOKUP($B95,Facturen!$A$3:$W$304,5,FALSE),""))</f>
        <v/>
      </c>
      <c r="J95" s="18" t="str">
        <f>IF($I95="","",IF($I95="SRD",1,IF($I95="USD",IFERROR(INDEX(Instellingen!$B$22:$B$221,MATCH($C95,Instellingen!$A$22:$A$221,1)),""),IF($I95="EUR",IFERROR(INDEX(Instellingen!$C$22:$C$221,MATCH($C95,Instellingen!$A$22:$A$221,1)),""),""))))</f>
        <v/>
      </c>
      <c r="K95" s="14" t="str">
        <f t="shared" si="6"/>
        <v/>
      </c>
      <c r="L95" s="14" t="str">
        <f t="shared" si="7"/>
        <v/>
      </c>
      <c r="M95" s="14" t="str">
        <f>IF($B95="","",IFERROR(VLOOKUP($B95,Facturen!$A$3:$W$304,11,FALSE),""))</f>
        <v/>
      </c>
      <c r="N95" s="15" t="str">
        <f t="shared" si="8"/>
        <v/>
      </c>
      <c r="O95" s="15" t="str">
        <f>IF($B95="","",IFERROR(IF(VLOOKUP($B95,Facturen!$A$3:$W$304,7,FALSE)="",Instellingen!$B$4,VLOOKUP($B95,Facturen!$A$3:$W$304,7,FALSE)),""))</f>
        <v/>
      </c>
      <c r="P95" s="14" t="str">
        <f t="shared" si="9"/>
        <v/>
      </c>
      <c r="Q95" s="14" t="str">
        <f t="shared" si="10"/>
        <v/>
      </c>
      <c r="R95" s="14" t="str">
        <f t="shared" si="11"/>
        <v/>
      </c>
      <c r="S95" s="6"/>
    </row>
    <row r="96" spans="1:19" x14ac:dyDescent="0.3">
      <c r="A96" s="6"/>
      <c r="B96" s="6"/>
      <c r="C96" s="8"/>
      <c r="D96" s="6"/>
      <c r="E96" s="7"/>
      <c r="F96" s="6"/>
      <c r="G96" s="12"/>
      <c r="H96" s="18" t="str">
        <f>IF($F96="","",IF($F96="SRD",1,IF($F96="USD",IFERROR(INDEX(Instellingen!$B$22:$B$221,MATCH($C96,Instellingen!$A$22:$A$221,1)),""),IF($F96="EUR",IFERROR(INDEX(Instellingen!$C$22:$C$221,MATCH($C96,Instellingen!$A$22:$A$221,1)),""),""))))</f>
        <v/>
      </c>
      <c r="I96" s="16" t="str">
        <f>IF($B96="","",IFERROR(VLOOKUP($B96,Facturen!$A$3:$W$304,5,FALSE),""))</f>
        <v/>
      </c>
      <c r="J96" s="18" t="str">
        <f>IF($I96="","",IF($I96="SRD",1,IF($I96="USD",IFERROR(INDEX(Instellingen!$B$22:$B$221,MATCH($C96,Instellingen!$A$22:$A$221,1)),""),IF($I96="EUR",IFERROR(INDEX(Instellingen!$C$22:$C$221,MATCH($C96,Instellingen!$A$22:$A$221,1)),""),""))))</f>
        <v/>
      </c>
      <c r="K96" s="14" t="str">
        <f t="shared" si="6"/>
        <v/>
      </c>
      <c r="L96" s="14" t="str">
        <f t="shared" si="7"/>
        <v/>
      </c>
      <c r="M96" s="14" t="str">
        <f>IF($B96="","",IFERROR(VLOOKUP($B96,Facturen!$A$3:$W$304,11,FALSE),""))</f>
        <v/>
      </c>
      <c r="N96" s="15" t="str">
        <f t="shared" si="8"/>
        <v/>
      </c>
      <c r="O96" s="15" t="str">
        <f>IF($B96="","",IFERROR(IF(VLOOKUP($B96,Facturen!$A$3:$W$304,7,FALSE)="",Instellingen!$B$4,VLOOKUP($B96,Facturen!$A$3:$W$304,7,FALSE)),""))</f>
        <v/>
      </c>
      <c r="P96" s="14" t="str">
        <f t="shared" si="9"/>
        <v/>
      </c>
      <c r="Q96" s="14" t="str">
        <f t="shared" si="10"/>
        <v/>
      </c>
      <c r="R96" s="14" t="str">
        <f t="shared" si="11"/>
        <v/>
      </c>
      <c r="S96" s="6"/>
    </row>
    <row r="97" spans="1:19" x14ac:dyDescent="0.3">
      <c r="A97" s="6"/>
      <c r="B97" s="6"/>
      <c r="C97" s="8"/>
      <c r="D97" s="6"/>
      <c r="E97" s="7"/>
      <c r="F97" s="6"/>
      <c r="G97" s="12"/>
      <c r="H97" s="18" t="str">
        <f>IF($F97="","",IF($F97="SRD",1,IF($F97="USD",IFERROR(INDEX(Instellingen!$B$22:$B$221,MATCH($C97,Instellingen!$A$22:$A$221,1)),""),IF($F97="EUR",IFERROR(INDEX(Instellingen!$C$22:$C$221,MATCH($C97,Instellingen!$A$22:$A$221,1)),""),""))))</f>
        <v/>
      </c>
      <c r="I97" s="16" t="str">
        <f>IF($B97="","",IFERROR(VLOOKUP($B97,Facturen!$A$3:$W$304,5,FALSE),""))</f>
        <v/>
      </c>
      <c r="J97" s="18" t="str">
        <f>IF($I97="","",IF($I97="SRD",1,IF($I97="USD",IFERROR(INDEX(Instellingen!$B$22:$B$221,MATCH($C97,Instellingen!$A$22:$A$221,1)),""),IF($I97="EUR",IFERROR(INDEX(Instellingen!$C$22:$C$221,MATCH($C97,Instellingen!$A$22:$A$221,1)),""),""))))</f>
        <v/>
      </c>
      <c r="K97" s="14" t="str">
        <f t="shared" si="6"/>
        <v/>
      </c>
      <c r="L97" s="14" t="str">
        <f t="shared" si="7"/>
        <v/>
      </c>
      <c r="M97" s="14" t="str">
        <f>IF($B97="","",IFERROR(VLOOKUP($B97,Facturen!$A$3:$W$304,11,FALSE),""))</f>
        <v/>
      </c>
      <c r="N97" s="15" t="str">
        <f t="shared" si="8"/>
        <v/>
      </c>
      <c r="O97" s="15" t="str">
        <f>IF($B97="","",IFERROR(IF(VLOOKUP($B97,Facturen!$A$3:$W$304,7,FALSE)="",Instellingen!$B$4,VLOOKUP($B97,Facturen!$A$3:$W$304,7,FALSE)),""))</f>
        <v/>
      </c>
      <c r="P97" s="14" t="str">
        <f t="shared" si="9"/>
        <v/>
      </c>
      <c r="Q97" s="14" t="str">
        <f t="shared" si="10"/>
        <v/>
      </c>
      <c r="R97" s="14" t="str">
        <f t="shared" si="11"/>
        <v/>
      </c>
      <c r="S97" s="6"/>
    </row>
    <row r="98" spans="1:19" x14ac:dyDescent="0.3">
      <c r="A98" s="6"/>
      <c r="B98" s="6"/>
      <c r="C98" s="8"/>
      <c r="D98" s="6"/>
      <c r="E98" s="7"/>
      <c r="F98" s="6"/>
      <c r="G98" s="12"/>
      <c r="H98" s="18" t="str">
        <f>IF($F98="","",IF($F98="SRD",1,IF($F98="USD",IFERROR(INDEX(Instellingen!$B$22:$B$221,MATCH($C98,Instellingen!$A$22:$A$221,1)),""),IF($F98="EUR",IFERROR(INDEX(Instellingen!$C$22:$C$221,MATCH($C98,Instellingen!$A$22:$A$221,1)),""),""))))</f>
        <v/>
      </c>
      <c r="I98" s="16" t="str">
        <f>IF($B98="","",IFERROR(VLOOKUP($B98,Facturen!$A$3:$W$304,5,FALSE),""))</f>
        <v/>
      </c>
      <c r="J98" s="18" t="str">
        <f>IF($I98="","",IF($I98="SRD",1,IF($I98="USD",IFERROR(INDEX(Instellingen!$B$22:$B$221,MATCH($C98,Instellingen!$A$22:$A$221,1)),""),IF($I98="EUR",IFERROR(INDEX(Instellingen!$C$22:$C$221,MATCH($C98,Instellingen!$A$22:$A$221,1)),""),""))))</f>
        <v/>
      </c>
      <c r="K98" s="14" t="str">
        <f t="shared" si="6"/>
        <v/>
      </c>
      <c r="L98" s="14" t="str">
        <f t="shared" si="7"/>
        <v/>
      </c>
      <c r="M98" s="14" t="str">
        <f>IF($B98="","",IFERROR(VLOOKUP($B98,Facturen!$A$3:$W$304,11,FALSE),""))</f>
        <v/>
      </c>
      <c r="N98" s="15" t="str">
        <f t="shared" si="8"/>
        <v/>
      </c>
      <c r="O98" s="15" t="str">
        <f>IF($B98="","",IFERROR(IF(VLOOKUP($B98,Facturen!$A$3:$W$304,7,FALSE)="",Instellingen!$B$4,VLOOKUP($B98,Facturen!$A$3:$W$304,7,FALSE)),""))</f>
        <v/>
      </c>
      <c r="P98" s="14" t="str">
        <f t="shared" si="9"/>
        <v/>
      </c>
      <c r="Q98" s="14" t="str">
        <f t="shared" si="10"/>
        <v/>
      </c>
      <c r="R98" s="14" t="str">
        <f t="shared" si="11"/>
        <v/>
      </c>
      <c r="S98" s="6"/>
    </row>
    <row r="99" spans="1:19" x14ac:dyDescent="0.3">
      <c r="A99" s="6"/>
      <c r="B99" s="6"/>
      <c r="C99" s="8"/>
      <c r="D99" s="6"/>
      <c r="E99" s="7"/>
      <c r="F99" s="6"/>
      <c r="G99" s="12"/>
      <c r="H99" s="18" t="str">
        <f>IF($F99="","",IF($F99="SRD",1,IF($F99="USD",IFERROR(INDEX(Instellingen!$B$22:$B$221,MATCH($C99,Instellingen!$A$22:$A$221,1)),""),IF($F99="EUR",IFERROR(INDEX(Instellingen!$C$22:$C$221,MATCH($C99,Instellingen!$A$22:$A$221,1)),""),""))))</f>
        <v/>
      </c>
      <c r="I99" s="16" t="str">
        <f>IF($B99="","",IFERROR(VLOOKUP($B99,Facturen!$A$3:$W$304,5,FALSE),""))</f>
        <v/>
      </c>
      <c r="J99" s="18" t="str">
        <f>IF($I99="","",IF($I99="SRD",1,IF($I99="USD",IFERROR(INDEX(Instellingen!$B$22:$B$221,MATCH($C99,Instellingen!$A$22:$A$221,1)),""),IF($I99="EUR",IFERROR(INDEX(Instellingen!$C$22:$C$221,MATCH($C99,Instellingen!$A$22:$A$221,1)),""),""))))</f>
        <v/>
      </c>
      <c r="K99" s="14" t="str">
        <f t="shared" si="6"/>
        <v/>
      </c>
      <c r="L99" s="14" t="str">
        <f t="shared" si="7"/>
        <v/>
      </c>
      <c r="M99" s="14" t="str">
        <f>IF($B99="","",IFERROR(VLOOKUP($B99,Facturen!$A$3:$W$304,11,FALSE),""))</f>
        <v/>
      </c>
      <c r="N99" s="15" t="str">
        <f t="shared" si="8"/>
        <v/>
      </c>
      <c r="O99" s="15" t="str">
        <f>IF($B99="","",IFERROR(IF(VLOOKUP($B99,Facturen!$A$3:$W$304,7,FALSE)="",Instellingen!$B$4,VLOOKUP($B99,Facturen!$A$3:$W$304,7,FALSE)),""))</f>
        <v/>
      </c>
      <c r="P99" s="14" t="str">
        <f t="shared" si="9"/>
        <v/>
      </c>
      <c r="Q99" s="14" t="str">
        <f t="shared" si="10"/>
        <v/>
      </c>
      <c r="R99" s="14" t="str">
        <f t="shared" si="11"/>
        <v/>
      </c>
      <c r="S99" s="6"/>
    </row>
    <row r="100" spans="1:19" x14ac:dyDescent="0.3">
      <c r="A100" s="6"/>
      <c r="B100" s="6"/>
      <c r="C100" s="8"/>
      <c r="D100" s="6"/>
      <c r="E100" s="7"/>
      <c r="F100" s="6"/>
      <c r="G100" s="12"/>
      <c r="H100" s="18" t="str">
        <f>IF($F100="","",IF($F100="SRD",1,IF($F100="USD",IFERROR(INDEX(Instellingen!$B$22:$B$221,MATCH($C100,Instellingen!$A$22:$A$221,1)),""),IF($F100="EUR",IFERROR(INDEX(Instellingen!$C$22:$C$221,MATCH($C100,Instellingen!$A$22:$A$221,1)),""),""))))</f>
        <v/>
      </c>
      <c r="I100" s="16" t="str">
        <f>IF($B100="","",IFERROR(VLOOKUP($B100,Facturen!$A$3:$W$304,5,FALSE),""))</f>
        <v/>
      </c>
      <c r="J100" s="18" t="str">
        <f>IF($I100="","",IF($I100="SRD",1,IF($I100="USD",IFERROR(INDEX(Instellingen!$B$22:$B$221,MATCH($C100,Instellingen!$A$22:$A$221,1)),""),IF($I100="EUR",IFERROR(INDEX(Instellingen!$C$22:$C$221,MATCH($C100,Instellingen!$A$22:$A$221,1)),""),""))))</f>
        <v/>
      </c>
      <c r="K100" s="14" t="str">
        <f t="shared" si="6"/>
        <v/>
      </c>
      <c r="L100" s="14" t="str">
        <f t="shared" si="7"/>
        <v/>
      </c>
      <c r="M100" s="14" t="str">
        <f>IF($B100="","",IFERROR(VLOOKUP($B100,Facturen!$A$3:$W$304,11,FALSE),""))</f>
        <v/>
      </c>
      <c r="N100" s="15" t="str">
        <f t="shared" si="8"/>
        <v/>
      </c>
      <c r="O100" s="15" t="str">
        <f>IF($B100="","",IFERROR(IF(VLOOKUP($B100,Facturen!$A$3:$W$304,7,FALSE)="",Instellingen!$B$4,VLOOKUP($B100,Facturen!$A$3:$W$304,7,FALSE)),""))</f>
        <v/>
      </c>
      <c r="P100" s="14" t="str">
        <f t="shared" si="9"/>
        <v/>
      </c>
      <c r="Q100" s="14" t="str">
        <f t="shared" si="10"/>
        <v/>
      </c>
      <c r="R100" s="14" t="str">
        <f t="shared" si="11"/>
        <v/>
      </c>
      <c r="S100" s="6"/>
    </row>
    <row r="101" spans="1:19" x14ac:dyDescent="0.3">
      <c r="A101" s="6"/>
      <c r="B101" s="6"/>
      <c r="C101" s="8"/>
      <c r="D101" s="6"/>
      <c r="E101" s="7"/>
      <c r="F101" s="6"/>
      <c r="G101" s="12"/>
      <c r="H101" s="18" t="str">
        <f>IF($F101="","",IF($F101="SRD",1,IF($F101="USD",IFERROR(INDEX(Instellingen!$B$22:$B$221,MATCH($C101,Instellingen!$A$22:$A$221,1)),""),IF($F101="EUR",IFERROR(INDEX(Instellingen!$C$22:$C$221,MATCH($C101,Instellingen!$A$22:$A$221,1)),""),""))))</f>
        <v/>
      </c>
      <c r="I101" s="16" t="str">
        <f>IF($B101="","",IFERROR(VLOOKUP($B101,Facturen!$A$3:$W$304,5,FALSE),""))</f>
        <v/>
      </c>
      <c r="J101" s="18" t="str">
        <f>IF($I101="","",IF($I101="SRD",1,IF($I101="USD",IFERROR(INDEX(Instellingen!$B$22:$B$221,MATCH($C101,Instellingen!$A$22:$A$221,1)),""),IF($I101="EUR",IFERROR(INDEX(Instellingen!$C$22:$C$221,MATCH($C101,Instellingen!$A$22:$A$221,1)),""),""))))</f>
        <v/>
      </c>
      <c r="K101" s="14" t="str">
        <f t="shared" si="6"/>
        <v/>
      </c>
      <c r="L101" s="14" t="str">
        <f t="shared" si="7"/>
        <v/>
      </c>
      <c r="M101" s="14" t="str">
        <f>IF($B101="","",IFERROR(VLOOKUP($B101,Facturen!$A$3:$W$304,11,FALSE),""))</f>
        <v/>
      </c>
      <c r="N101" s="15" t="str">
        <f t="shared" si="8"/>
        <v/>
      </c>
      <c r="O101" s="15" t="str">
        <f>IF($B101="","",IFERROR(IF(VLOOKUP($B101,Facturen!$A$3:$W$304,7,FALSE)="",Instellingen!$B$4,VLOOKUP($B101,Facturen!$A$3:$W$304,7,FALSE)),""))</f>
        <v/>
      </c>
      <c r="P101" s="14" t="str">
        <f t="shared" si="9"/>
        <v/>
      </c>
      <c r="Q101" s="14" t="str">
        <f t="shared" si="10"/>
        <v/>
      </c>
      <c r="R101" s="14" t="str">
        <f t="shared" si="11"/>
        <v/>
      </c>
      <c r="S101" s="6"/>
    </row>
    <row r="102" spans="1:19" x14ac:dyDescent="0.3">
      <c r="A102" s="6"/>
      <c r="B102" s="6"/>
      <c r="C102" s="8"/>
      <c r="D102" s="6"/>
      <c r="E102" s="7"/>
      <c r="F102" s="6"/>
      <c r="G102" s="12"/>
      <c r="H102" s="18" t="str">
        <f>IF($F102="","",IF($F102="SRD",1,IF($F102="USD",IFERROR(INDEX(Instellingen!$B$22:$B$221,MATCH($C102,Instellingen!$A$22:$A$221,1)),""),IF($F102="EUR",IFERROR(INDEX(Instellingen!$C$22:$C$221,MATCH($C102,Instellingen!$A$22:$A$221,1)),""),""))))</f>
        <v/>
      </c>
      <c r="I102" s="16" t="str">
        <f>IF($B102="","",IFERROR(VLOOKUP($B102,Facturen!$A$3:$W$304,5,FALSE),""))</f>
        <v/>
      </c>
      <c r="J102" s="18" t="str">
        <f>IF($I102="","",IF($I102="SRD",1,IF($I102="USD",IFERROR(INDEX(Instellingen!$B$22:$B$221,MATCH($C102,Instellingen!$A$22:$A$221,1)),""),IF($I102="EUR",IFERROR(INDEX(Instellingen!$C$22:$C$221,MATCH($C102,Instellingen!$A$22:$A$221,1)),""),""))))</f>
        <v/>
      </c>
      <c r="K102" s="14" t="str">
        <f t="shared" si="6"/>
        <v/>
      </c>
      <c r="L102" s="14" t="str">
        <f t="shared" si="7"/>
        <v/>
      </c>
      <c r="M102" s="14" t="str">
        <f>IF($B102="","",IFERROR(VLOOKUP($B102,Facturen!$A$3:$W$304,11,FALSE),""))</f>
        <v/>
      </c>
      <c r="N102" s="15" t="str">
        <f t="shared" si="8"/>
        <v/>
      </c>
      <c r="O102" s="15" t="str">
        <f>IF($B102="","",IFERROR(IF(VLOOKUP($B102,Facturen!$A$3:$W$304,7,FALSE)="",Instellingen!$B$4,VLOOKUP($B102,Facturen!$A$3:$W$304,7,FALSE)),""))</f>
        <v/>
      </c>
      <c r="P102" s="14" t="str">
        <f t="shared" si="9"/>
        <v/>
      </c>
      <c r="Q102" s="14" t="str">
        <f t="shared" si="10"/>
        <v/>
      </c>
      <c r="R102" s="14" t="str">
        <f t="shared" si="11"/>
        <v/>
      </c>
      <c r="S102" s="6"/>
    </row>
    <row r="103" spans="1:19" x14ac:dyDescent="0.3">
      <c r="A103" s="6"/>
      <c r="B103" s="6"/>
      <c r="C103" s="8"/>
      <c r="D103" s="6"/>
      <c r="E103" s="7"/>
      <c r="F103" s="6"/>
      <c r="G103" s="12"/>
      <c r="H103" s="18" t="str">
        <f>IF($F103="","",IF($F103="SRD",1,IF($F103="USD",IFERROR(INDEX(Instellingen!$B$22:$B$221,MATCH($C103,Instellingen!$A$22:$A$221,1)),""),IF($F103="EUR",IFERROR(INDEX(Instellingen!$C$22:$C$221,MATCH($C103,Instellingen!$A$22:$A$221,1)),""),""))))</f>
        <v/>
      </c>
      <c r="I103" s="16" t="str">
        <f>IF($B103="","",IFERROR(VLOOKUP($B103,Facturen!$A$3:$W$304,5,FALSE),""))</f>
        <v/>
      </c>
      <c r="J103" s="18" t="str">
        <f>IF($I103="","",IF($I103="SRD",1,IF($I103="USD",IFERROR(INDEX(Instellingen!$B$22:$B$221,MATCH($C103,Instellingen!$A$22:$A$221,1)),""),IF($I103="EUR",IFERROR(INDEX(Instellingen!$C$22:$C$221,MATCH($C103,Instellingen!$A$22:$A$221,1)),""),""))))</f>
        <v/>
      </c>
      <c r="K103" s="14" t="str">
        <f t="shared" si="6"/>
        <v/>
      </c>
      <c r="L103" s="14" t="str">
        <f t="shared" si="7"/>
        <v/>
      </c>
      <c r="M103" s="14" t="str">
        <f>IF($B103="","",IFERROR(VLOOKUP($B103,Facturen!$A$3:$W$304,11,FALSE),""))</f>
        <v/>
      </c>
      <c r="N103" s="15" t="str">
        <f t="shared" si="8"/>
        <v/>
      </c>
      <c r="O103" s="15" t="str">
        <f>IF($B103="","",IFERROR(IF(VLOOKUP($B103,Facturen!$A$3:$W$304,7,FALSE)="",Instellingen!$B$4,VLOOKUP($B103,Facturen!$A$3:$W$304,7,FALSE)),""))</f>
        <v/>
      </c>
      <c r="P103" s="14" t="str">
        <f t="shared" si="9"/>
        <v/>
      </c>
      <c r="Q103" s="14" t="str">
        <f t="shared" si="10"/>
        <v/>
      </c>
      <c r="R103" s="14" t="str">
        <f t="shared" si="11"/>
        <v/>
      </c>
      <c r="S103" s="6"/>
    </row>
    <row r="104" spans="1:19" x14ac:dyDescent="0.3">
      <c r="A104" s="6"/>
      <c r="B104" s="6"/>
      <c r="C104" s="8"/>
      <c r="D104" s="6"/>
      <c r="E104" s="7"/>
      <c r="F104" s="6"/>
      <c r="G104" s="12"/>
      <c r="H104" s="18" t="str">
        <f>IF($F104="","",IF($F104="SRD",1,IF($F104="USD",IFERROR(INDEX(Instellingen!$B$22:$B$221,MATCH($C104,Instellingen!$A$22:$A$221,1)),""),IF($F104="EUR",IFERROR(INDEX(Instellingen!$C$22:$C$221,MATCH($C104,Instellingen!$A$22:$A$221,1)),""),""))))</f>
        <v/>
      </c>
      <c r="I104" s="16" t="str">
        <f>IF($B104="","",IFERROR(VLOOKUP($B104,Facturen!$A$3:$W$304,5,FALSE),""))</f>
        <v/>
      </c>
      <c r="J104" s="18" t="str">
        <f>IF($I104="","",IF($I104="SRD",1,IF($I104="USD",IFERROR(INDEX(Instellingen!$B$22:$B$221,MATCH($C104,Instellingen!$A$22:$A$221,1)),""),IF($I104="EUR",IFERROR(INDEX(Instellingen!$C$22:$C$221,MATCH($C104,Instellingen!$A$22:$A$221,1)),""),""))))</f>
        <v/>
      </c>
      <c r="K104" s="14" t="str">
        <f t="shared" si="6"/>
        <v/>
      </c>
      <c r="L104" s="14" t="str">
        <f t="shared" si="7"/>
        <v/>
      </c>
      <c r="M104" s="14" t="str">
        <f>IF($B104="","",IFERROR(VLOOKUP($B104,Facturen!$A$3:$W$304,11,FALSE),""))</f>
        <v/>
      </c>
      <c r="N104" s="15" t="str">
        <f t="shared" si="8"/>
        <v/>
      </c>
      <c r="O104" s="15" t="str">
        <f>IF($B104="","",IFERROR(IF(VLOOKUP($B104,Facturen!$A$3:$W$304,7,FALSE)="",Instellingen!$B$4,VLOOKUP($B104,Facturen!$A$3:$W$304,7,FALSE)),""))</f>
        <v/>
      </c>
      <c r="P104" s="14" t="str">
        <f t="shared" si="9"/>
        <v/>
      </c>
      <c r="Q104" s="14" t="str">
        <f t="shared" si="10"/>
        <v/>
      </c>
      <c r="R104" s="14" t="str">
        <f t="shared" si="11"/>
        <v/>
      </c>
      <c r="S104" s="6"/>
    </row>
    <row r="105" spans="1:19" x14ac:dyDescent="0.3">
      <c r="A105" s="6"/>
      <c r="B105" s="6"/>
      <c r="C105" s="8"/>
      <c r="D105" s="6"/>
      <c r="E105" s="7"/>
      <c r="F105" s="6"/>
      <c r="G105" s="12"/>
      <c r="H105" s="18" t="str">
        <f>IF($F105="","",IF($F105="SRD",1,IF($F105="USD",IFERROR(INDEX(Instellingen!$B$22:$B$221,MATCH($C105,Instellingen!$A$22:$A$221,1)),""),IF($F105="EUR",IFERROR(INDEX(Instellingen!$C$22:$C$221,MATCH($C105,Instellingen!$A$22:$A$221,1)),""),""))))</f>
        <v/>
      </c>
      <c r="I105" s="16" t="str">
        <f>IF($B105="","",IFERROR(VLOOKUP($B105,Facturen!$A$3:$W$304,5,FALSE),""))</f>
        <v/>
      </c>
      <c r="J105" s="18" t="str">
        <f>IF($I105="","",IF($I105="SRD",1,IF($I105="USD",IFERROR(INDEX(Instellingen!$B$22:$B$221,MATCH($C105,Instellingen!$A$22:$A$221,1)),""),IF($I105="EUR",IFERROR(INDEX(Instellingen!$C$22:$C$221,MATCH($C105,Instellingen!$A$22:$A$221,1)),""),""))))</f>
        <v/>
      </c>
      <c r="K105" s="14" t="str">
        <f t="shared" si="6"/>
        <v/>
      </c>
      <c r="L105" s="14" t="str">
        <f t="shared" si="7"/>
        <v/>
      </c>
      <c r="M105" s="14" t="str">
        <f>IF($B105="","",IFERROR(VLOOKUP($B105,Facturen!$A$3:$W$304,11,FALSE),""))</f>
        <v/>
      </c>
      <c r="N105" s="15" t="str">
        <f t="shared" si="8"/>
        <v/>
      </c>
      <c r="O105" s="15" t="str">
        <f>IF($B105="","",IFERROR(IF(VLOOKUP($B105,Facturen!$A$3:$W$304,7,FALSE)="",Instellingen!$B$4,VLOOKUP($B105,Facturen!$A$3:$W$304,7,FALSE)),""))</f>
        <v/>
      </c>
      <c r="P105" s="14" t="str">
        <f t="shared" si="9"/>
        <v/>
      </c>
      <c r="Q105" s="14" t="str">
        <f t="shared" si="10"/>
        <v/>
      </c>
      <c r="R105" s="14" t="str">
        <f t="shared" si="11"/>
        <v/>
      </c>
      <c r="S105" s="6"/>
    </row>
    <row r="106" spans="1:19" x14ac:dyDescent="0.3">
      <c r="A106" s="6"/>
      <c r="B106" s="6"/>
      <c r="C106" s="8"/>
      <c r="D106" s="6"/>
      <c r="E106" s="7"/>
      <c r="F106" s="6"/>
      <c r="G106" s="12"/>
      <c r="H106" s="18" t="str">
        <f>IF($F106="","",IF($F106="SRD",1,IF($F106="USD",IFERROR(INDEX(Instellingen!$B$22:$B$221,MATCH($C106,Instellingen!$A$22:$A$221,1)),""),IF($F106="EUR",IFERROR(INDEX(Instellingen!$C$22:$C$221,MATCH($C106,Instellingen!$A$22:$A$221,1)),""),""))))</f>
        <v/>
      </c>
      <c r="I106" s="16" t="str">
        <f>IF($B106="","",IFERROR(VLOOKUP($B106,Facturen!$A$3:$W$304,5,FALSE),""))</f>
        <v/>
      </c>
      <c r="J106" s="18" t="str">
        <f>IF($I106="","",IF($I106="SRD",1,IF($I106="USD",IFERROR(INDEX(Instellingen!$B$22:$B$221,MATCH($C106,Instellingen!$A$22:$A$221,1)),""),IF($I106="EUR",IFERROR(INDEX(Instellingen!$C$22:$C$221,MATCH($C106,Instellingen!$A$22:$A$221,1)),""),""))))</f>
        <v/>
      </c>
      <c r="K106" s="14" t="str">
        <f t="shared" si="6"/>
        <v/>
      </c>
      <c r="L106" s="14" t="str">
        <f t="shared" si="7"/>
        <v/>
      </c>
      <c r="M106" s="14" t="str">
        <f>IF($B106="","",IFERROR(VLOOKUP($B106,Facturen!$A$3:$W$304,11,FALSE),""))</f>
        <v/>
      </c>
      <c r="N106" s="15" t="str">
        <f t="shared" si="8"/>
        <v/>
      </c>
      <c r="O106" s="15" t="str">
        <f>IF($B106="","",IFERROR(IF(VLOOKUP($B106,Facturen!$A$3:$W$304,7,FALSE)="",Instellingen!$B$4,VLOOKUP($B106,Facturen!$A$3:$W$304,7,FALSE)),""))</f>
        <v/>
      </c>
      <c r="P106" s="14" t="str">
        <f t="shared" si="9"/>
        <v/>
      </c>
      <c r="Q106" s="14" t="str">
        <f t="shared" si="10"/>
        <v/>
      </c>
      <c r="R106" s="14" t="str">
        <f t="shared" si="11"/>
        <v/>
      </c>
      <c r="S106" s="6"/>
    </row>
    <row r="107" spans="1:19" x14ac:dyDescent="0.3">
      <c r="A107" s="6"/>
      <c r="B107" s="6"/>
      <c r="C107" s="8"/>
      <c r="D107" s="6"/>
      <c r="E107" s="7"/>
      <c r="F107" s="6"/>
      <c r="G107" s="12"/>
      <c r="H107" s="18" t="str">
        <f>IF($F107="","",IF($F107="SRD",1,IF($F107="USD",IFERROR(INDEX(Instellingen!$B$22:$B$221,MATCH($C107,Instellingen!$A$22:$A$221,1)),""),IF($F107="EUR",IFERROR(INDEX(Instellingen!$C$22:$C$221,MATCH($C107,Instellingen!$A$22:$A$221,1)),""),""))))</f>
        <v/>
      </c>
      <c r="I107" s="16" t="str">
        <f>IF($B107="","",IFERROR(VLOOKUP($B107,Facturen!$A$3:$W$304,5,FALSE),""))</f>
        <v/>
      </c>
      <c r="J107" s="18" t="str">
        <f>IF($I107="","",IF($I107="SRD",1,IF($I107="USD",IFERROR(INDEX(Instellingen!$B$22:$B$221,MATCH($C107,Instellingen!$A$22:$A$221,1)),""),IF($I107="EUR",IFERROR(INDEX(Instellingen!$C$22:$C$221,MATCH($C107,Instellingen!$A$22:$A$221,1)),""),""))))</f>
        <v/>
      </c>
      <c r="K107" s="14" t="str">
        <f t="shared" si="6"/>
        <v/>
      </c>
      <c r="L107" s="14" t="str">
        <f t="shared" si="7"/>
        <v/>
      </c>
      <c r="M107" s="14" t="str">
        <f>IF($B107="","",IFERROR(VLOOKUP($B107,Facturen!$A$3:$W$304,11,FALSE),""))</f>
        <v/>
      </c>
      <c r="N107" s="15" t="str">
        <f t="shared" si="8"/>
        <v/>
      </c>
      <c r="O107" s="15" t="str">
        <f>IF($B107="","",IFERROR(IF(VLOOKUP($B107,Facturen!$A$3:$W$304,7,FALSE)="",Instellingen!$B$4,VLOOKUP($B107,Facturen!$A$3:$W$304,7,FALSE)),""))</f>
        <v/>
      </c>
      <c r="P107" s="14" t="str">
        <f t="shared" si="9"/>
        <v/>
      </c>
      <c r="Q107" s="14" t="str">
        <f t="shared" si="10"/>
        <v/>
      </c>
      <c r="R107" s="14" t="str">
        <f t="shared" si="11"/>
        <v/>
      </c>
      <c r="S107" s="6"/>
    </row>
    <row r="108" spans="1:19" x14ac:dyDescent="0.3">
      <c r="A108" s="6"/>
      <c r="B108" s="6"/>
      <c r="C108" s="8"/>
      <c r="D108" s="6"/>
      <c r="E108" s="7"/>
      <c r="F108" s="6"/>
      <c r="G108" s="12"/>
      <c r="H108" s="18" t="str">
        <f>IF($F108="","",IF($F108="SRD",1,IF($F108="USD",IFERROR(INDEX(Instellingen!$B$22:$B$221,MATCH($C108,Instellingen!$A$22:$A$221,1)),""),IF($F108="EUR",IFERROR(INDEX(Instellingen!$C$22:$C$221,MATCH($C108,Instellingen!$A$22:$A$221,1)),""),""))))</f>
        <v/>
      </c>
      <c r="I108" s="16" t="str">
        <f>IF($B108="","",IFERROR(VLOOKUP($B108,Facturen!$A$3:$W$304,5,FALSE),""))</f>
        <v/>
      </c>
      <c r="J108" s="18" t="str">
        <f>IF($I108="","",IF($I108="SRD",1,IF($I108="USD",IFERROR(INDEX(Instellingen!$B$22:$B$221,MATCH($C108,Instellingen!$A$22:$A$221,1)),""),IF($I108="EUR",IFERROR(INDEX(Instellingen!$C$22:$C$221,MATCH($C108,Instellingen!$A$22:$A$221,1)),""),""))))</f>
        <v/>
      </c>
      <c r="K108" s="14" t="str">
        <f t="shared" si="6"/>
        <v/>
      </c>
      <c r="L108" s="14" t="str">
        <f t="shared" si="7"/>
        <v/>
      </c>
      <c r="M108" s="14" t="str">
        <f>IF($B108="","",IFERROR(VLOOKUP($B108,Facturen!$A$3:$W$304,11,FALSE),""))</f>
        <v/>
      </c>
      <c r="N108" s="15" t="str">
        <f t="shared" si="8"/>
        <v/>
      </c>
      <c r="O108" s="15" t="str">
        <f>IF($B108="","",IFERROR(IF(VLOOKUP($B108,Facturen!$A$3:$W$304,7,FALSE)="",Instellingen!$B$4,VLOOKUP($B108,Facturen!$A$3:$W$304,7,FALSE)),""))</f>
        <v/>
      </c>
      <c r="P108" s="14" t="str">
        <f t="shared" si="9"/>
        <v/>
      </c>
      <c r="Q108" s="14" t="str">
        <f t="shared" si="10"/>
        <v/>
      </c>
      <c r="R108" s="14" t="str">
        <f t="shared" si="11"/>
        <v/>
      </c>
      <c r="S108" s="6"/>
    </row>
    <row r="109" spans="1:19" x14ac:dyDescent="0.3">
      <c r="A109" s="6"/>
      <c r="B109" s="6"/>
      <c r="C109" s="8"/>
      <c r="D109" s="6"/>
      <c r="E109" s="7"/>
      <c r="F109" s="6"/>
      <c r="G109" s="12"/>
      <c r="H109" s="18" t="str">
        <f>IF($F109="","",IF($F109="SRD",1,IF($F109="USD",IFERROR(INDEX(Instellingen!$B$22:$B$221,MATCH($C109,Instellingen!$A$22:$A$221,1)),""),IF($F109="EUR",IFERROR(INDEX(Instellingen!$C$22:$C$221,MATCH($C109,Instellingen!$A$22:$A$221,1)),""),""))))</f>
        <v/>
      </c>
      <c r="I109" s="16" t="str">
        <f>IF($B109="","",IFERROR(VLOOKUP($B109,Facturen!$A$3:$W$304,5,FALSE),""))</f>
        <v/>
      </c>
      <c r="J109" s="18" t="str">
        <f>IF($I109="","",IF($I109="SRD",1,IF($I109="USD",IFERROR(INDEX(Instellingen!$B$22:$B$221,MATCH($C109,Instellingen!$A$22:$A$221,1)),""),IF($I109="EUR",IFERROR(INDEX(Instellingen!$C$22:$C$221,MATCH($C109,Instellingen!$A$22:$A$221,1)),""),""))))</f>
        <v/>
      </c>
      <c r="K109" s="14" t="str">
        <f t="shared" si="6"/>
        <v/>
      </c>
      <c r="L109" s="14" t="str">
        <f t="shared" si="7"/>
        <v/>
      </c>
      <c r="M109" s="14" t="str">
        <f>IF($B109="","",IFERROR(VLOOKUP($B109,Facturen!$A$3:$W$304,11,FALSE),""))</f>
        <v/>
      </c>
      <c r="N109" s="15" t="str">
        <f t="shared" si="8"/>
        <v/>
      </c>
      <c r="O109" s="15" t="str">
        <f>IF($B109="","",IFERROR(IF(VLOOKUP($B109,Facturen!$A$3:$W$304,7,FALSE)="",Instellingen!$B$4,VLOOKUP($B109,Facturen!$A$3:$W$304,7,FALSE)),""))</f>
        <v/>
      </c>
      <c r="P109" s="14" t="str">
        <f t="shared" si="9"/>
        <v/>
      </c>
      <c r="Q109" s="14" t="str">
        <f t="shared" si="10"/>
        <v/>
      </c>
      <c r="R109" s="14" t="str">
        <f t="shared" si="11"/>
        <v/>
      </c>
      <c r="S109" s="6"/>
    </row>
    <row r="110" spans="1:19" x14ac:dyDescent="0.3">
      <c r="A110" s="6"/>
      <c r="B110" s="6"/>
      <c r="C110" s="8"/>
      <c r="D110" s="6"/>
      <c r="E110" s="7"/>
      <c r="F110" s="6"/>
      <c r="G110" s="12"/>
      <c r="H110" s="18" t="str">
        <f>IF($F110="","",IF($F110="SRD",1,IF($F110="USD",IFERROR(INDEX(Instellingen!$B$22:$B$221,MATCH($C110,Instellingen!$A$22:$A$221,1)),""),IF($F110="EUR",IFERROR(INDEX(Instellingen!$C$22:$C$221,MATCH($C110,Instellingen!$A$22:$A$221,1)),""),""))))</f>
        <v/>
      </c>
      <c r="I110" s="16" t="str">
        <f>IF($B110="","",IFERROR(VLOOKUP($B110,Facturen!$A$3:$W$304,5,FALSE),""))</f>
        <v/>
      </c>
      <c r="J110" s="18" t="str">
        <f>IF($I110="","",IF($I110="SRD",1,IF($I110="USD",IFERROR(INDEX(Instellingen!$B$22:$B$221,MATCH($C110,Instellingen!$A$22:$A$221,1)),""),IF($I110="EUR",IFERROR(INDEX(Instellingen!$C$22:$C$221,MATCH($C110,Instellingen!$A$22:$A$221,1)),""),""))))</f>
        <v/>
      </c>
      <c r="K110" s="14" t="str">
        <f t="shared" si="6"/>
        <v/>
      </c>
      <c r="L110" s="14" t="str">
        <f t="shared" si="7"/>
        <v/>
      </c>
      <c r="M110" s="14" t="str">
        <f>IF($B110="","",IFERROR(VLOOKUP($B110,Facturen!$A$3:$W$304,11,FALSE),""))</f>
        <v/>
      </c>
      <c r="N110" s="15" t="str">
        <f t="shared" si="8"/>
        <v/>
      </c>
      <c r="O110" s="15" t="str">
        <f>IF($B110="","",IFERROR(IF(VLOOKUP($B110,Facturen!$A$3:$W$304,7,FALSE)="",Instellingen!$B$4,VLOOKUP($B110,Facturen!$A$3:$W$304,7,FALSE)),""))</f>
        <v/>
      </c>
      <c r="P110" s="14" t="str">
        <f t="shared" si="9"/>
        <v/>
      </c>
      <c r="Q110" s="14" t="str">
        <f t="shared" si="10"/>
        <v/>
      </c>
      <c r="R110" s="14" t="str">
        <f t="shared" si="11"/>
        <v/>
      </c>
      <c r="S110" s="6"/>
    </row>
    <row r="111" spans="1:19" x14ac:dyDescent="0.3">
      <c r="A111" s="6"/>
      <c r="B111" s="6"/>
      <c r="C111" s="8"/>
      <c r="D111" s="6"/>
      <c r="E111" s="7"/>
      <c r="F111" s="6"/>
      <c r="G111" s="12"/>
      <c r="H111" s="18" t="str">
        <f>IF($F111="","",IF($F111="SRD",1,IF($F111="USD",IFERROR(INDEX(Instellingen!$B$22:$B$221,MATCH($C111,Instellingen!$A$22:$A$221,1)),""),IF($F111="EUR",IFERROR(INDEX(Instellingen!$C$22:$C$221,MATCH($C111,Instellingen!$A$22:$A$221,1)),""),""))))</f>
        <v/>
      </c>
      <c r="I111" s="16" t="str">
        <f>IF($B111="","",IFERROR(VLOOKUP($B111,Facturen!$A$3:$W$304,5,FALSE),""))</f>
        <v/>
      </c>
      <c r="J111" s="18" t="str">
        <f>IF($I111="","",IF($I111="SRD",1,IF($I111="USD",IFERROR(INDEX(Instellingen!$B$22:$B$221,MATCH($C111,Instellingen!$A$22:$A$221,1)),""),IF($I111="EUR",IFERROR(INDEX(Instellingen!$C$22:$C$221,MATCH($C111,Instellingen!$A$22:$A$221,1)),""),""))))</f>
        <v/>
      </c>
      <c r="K111" s="14" t="str">
        <f t="shared" si="6"/>
        <v/>
      </c>
      <c r="L111" s="14" t="str">
        <f t="shared" si="7"/>
        <v/>
      </c>
      <c r="M111" s="14" t="str">
        <f>IF($B111="","",IFERROR(VLOOKUP($B111,Facturen!$A$3:$W$304,11,FALSE),""))</f>
        <v/>
      </c>
      <c r="N111" s="15" t="str">
        <f t="shared" si="8"/>
        <v/>
      </c>
      <c r="O111" s="15" t="str">
        <f>IF($B111="","",IFERROR(IF(VLOOKUP($B111,Facturen!$A$3:$W$304,7,FALSE)="",Instellingen!$B$4,VLOOKUP($B111,Facturen!$A$3:$W$304,7,FALSE)),""))</f>
        <v/>
      </c>
      <c r="P111" s="14" t="str">
        <f t="shared" si="9"/>
        <v/>
      </c>
      <c r="Q111" s="14" t="str">
        <f t="shared" si="10"/>
        <v/>
      </c>
      <c r="R111" s="14" t="str">
        <f t="shared" si="11"/>
        <v/>
      </c>
      <c r="S111" s="6"/>
    </row>
    <row r="112" spans="1:19" x14ac:dyDescent="0.3">
      <c r="A112" s="6"/>
      <c r="B112" s="6"/>
      <c r="C112" s="8"/>
      <c r="D112" s="6"/>
      <c r="E112" s="7"/>
      <c r="F112" s="6"/>
      <c r="G112" s="12"/>
      <c r="H112" s="18" t="str">
        <f>IF($F112="","",IF($F112="SRD",1,IF($F112="USD",IFERROR(INDEX(Instellingen!$B$22:$B$221,MATCH($C112,Instellingen!$A$22:$A$221,1)),""),IF($F112="EUR",IFERROR(INDEX(Instellingen!$C$22:$C$221,MATCH($C112,Instellingen!$A$22:$A$221,1)),""),""))))</f>
        <v/>
      </c>
      <c r="I112" s="16" t="str">
        <f>IF($B112="","",IFERROR(VLOOKUP($B112,Facturen!$A$3:$W$304,5,FALSE),""))</f>
        <v/>
      </c>
      <c r="J112" s="18" t="str">
        <f>IF($I112="","",IF($I112="SRD",1,IF($I112="USD",IFERROR(INDEX(Instellingen!$B$22:$B$221,MATCH($C112,Instellingen!$A$22:$A$221,1)),""),IF($I112="EUR",IFERROR(INDEX(Instellingen!$C$22:$C$221,MATCH($C112,Instellingen!$A$22:$A$221,1)),""),""))))</f>
        <v/>
      </c>
      <c r="K112" s="14" t="str">
        <f t="shared" si="6"/>
        <v/>
      </c>
      <c r="L112" s="14" t="str">
        <f t="shared" si="7"/>
        <v/>
      </c>
      <c r="M112" s="14" t="str">
        <f>IF($B112="","",IFERROR(VLOOKUP($B112,Facturen!$A$3:$W$304,11,FALSE),""))</f>
        <v/>
      </c>
      <c r="N112" s="15" t="str">
        <f t="shared" si="8"/>
        <v/>
      </c>
      <c r="O112" s="15" t="str">
        <f>IF($B112="","",IFERROR(IF(VLOOKUP($B112,Facturen!$A$3:$W$304,7,FALSE)="",Instellingen!$B$4,VLOOKUP($B112,Facturen!$A$3:$W$304,7,FALSE)),""))</f>
        <v/>
      </c>
      <c r="P112" s="14" t="str">
        <f t="shared" si="9"/>
        <v/>
      </c>
      <c r="Q112" s="14" t="str">
        <f t="shared" si="10"/>
        <v/>
      </c>
      <c r="R112" s="14" t="str">
        <f t="shared" si="11"/>
        <v/>
      </c>
      <c r="S112" s="6"/>
    </row>
    <row r="113" spans="1:19" x14ac:dyDescent="0.3">
      <c r="A113" s="6"/>
      <c r="B113" s="6"/>
      <c r="C113" s="8"/>
      <c r="D113" s="6"/>
      <c r="E113" s="7"/>
      <c r="F113" s="6"/>
      <c r="G113" s="12"/>
      <c r="H113" s="18" t="str">
        <f>IF($F113="","",IF($F113="SRD",1,IF($F113="USD",IFERROR(INDEX(Instellingen!$B$22:$B$221,MATCH($C113,Instellingen!$A$22:$A$221,1)),""),IF($F113="EUR",IFERROR(INDEX(Instellingen!$C$22:$C$221,MATCH($C113,Instellingen!$A$22:$A$221,1)),""),""))))</f>
        <v/>
      </c>
      <c r="I113" s="16" t="str">
        <f>IF($B113="","",IFERROR(VLOOKUP($B113,Facturen!$A$3:$W$304,5,FALSE),""))</f>
        <v/>
      </c>
      <c r="J113" s="18" t="str">
        <f>IF($I113="","",IF($I113="SRD",1,IF($I113="USD",IFERROR(INDEX(Instellingen!$B$22:$B$221,MATCH($C113,Instellingen!$A$22:$A$221,1)),""),IF($I113="EUR",IFERROR(INDEX(Instellingen!$C$22:$C$221,MATCH($C113,Instellingen!$A$22:$A$221,1)),""),""))))</f>
        <v/>
      </c>
      <c r="K113" s="14" t="str">
        <f t="shared" si="6"/>
        <v/>
      </c>
      <c r="L113" s="14" t="str">
        <f t="shared" si="7"/>
        <v/>
      </c>
      <c r="M113" s="14" t="str">
        <f>IF($B113="","",IFERROR(VLOOKUP($B113,Facturen!$A$3:$W$304,11,FALSE),""))</f>
        <v/>
      </c>
      <c r="N113" s="15" t="str">
        <f t="shared" si="8"/>
        <v/>
      </c>
      <c r="O113" s="15" t="str">
        <f>IF($B113="","",IFERROR(IF(VLOOKUP($B113,Facturen!$A$3:$W$304,7,FALSE)="",Instellingen!$B$4,VLOOKUP($B113,Facturen!$A$3:$W$304,7,FALSE)),""))</f>
        <v/>
      </c>
      <c r="P113" s="14" t="str">
        <f t="shared" si="9"/>
        <v/>
      </c>
      <c r="Q113" s="14" t="str">
        <f t="shared" si="10"/>
        <v/>
      </c>
      <c r="R113" s="14" t="str">
        <f t="shared" si="11"/>
        <v/>
      </c>
      <c r="S113" s="6"/>
    </row>
    <row r="114" spans="1:19" x14ac:dyDescent="0.3">
      <c r="A114" s="6"/>
      <c r="B114" s="6"/>
      <c r="C114" s="8"/>
      <c r="D114" s="6"/>
      <c r="E114" s="7"/>
      <c r="F114" s="6"/>
      <c r="G114" s="12"/>
      <c r="H114" s="18" t="str">
        <f>IF($F114="","",IF($F114="SRD",1,IF($F114="USD",IFERROR(INDEX(Instellingen!$B$22:$B$221,MATCH($C114,Instellingen!$A$22:$A$221,1)),""),IF($F114="EUR",IFERROR(INDEX(Instellingen!$C$22:$C$221,MATCH($C114,Instellingen!$A$22:$A$221,1)),""),""))))</f>
        <v/>
      </c>
      <c r="I114" s="16" t="str">
        <f>IF($B114="","",IFERROR(VLOOKUP($B114,Facturen!$A$3:$W$304,5,FALSE),""))</f>
        <v/>
      </c>
      <c r="J114" s="18" t="str">
        <f>IF($I114="","",IF($I114="SRD",1,IF($I114="USD",IFERROR(INDEX(Instellingen!$B$22:$B$221,MATCH($C114,Instellingen!$A$22:$A$221,1)),""),IF($I114="EUR",IFERROR(INDEX(Instellingen!$C$22:$C$221,MATCH($C114,Instellingen!$A$22:$A$221,1)),""),""))))</f>
        <v/>
      </c>
      <c r="K114" s="14" t="str">
        <f t="shared" si="6"/>
        <v/>
      </c>
      <c r="L114" s="14" t="str">
        <f t="shared" si="7"/>
        <v/>
      </c>
      <c r="M114" s="14" t="str">
        <f>IF($B114="","",IFERROR(VLOOKUP($B114,Facturen!$A$3:$W$304,11,FALSE),""))</f>
        <v/>
      </c>
      <c r="N114" s="15" t="str">
        <f t="shared" si="8"/>
        <v/>
      </c>
      <c r="O114" s="15" t="str">
        <f>IF($B114="","",IFERROR(IF(VLOOKUP($B114,Facturen!$A$3:$W$304,7,FALSE)="",Instellingen!$B$4,VLOOKUP($B114,Facturen!$A$3:$W$304,7,FALSE)),""))</f>
        <v/>
      </c>
      <c r="P114" s="14" t="str">
        <f t="shared" si="9"/>
        <v/>
      </c>
      <c r="Q114" s="14" t="str">
        <f t="shared" si="10"/>
        <v/>
      </c>
      <c r="R114" s="14" t="str">
        <f t="shared" si="11"/>
        <v/>
      </c>
      <c r="S114" s="6"/>
    </row>
    <row r="115" spans="1:19" x14ac:dyDescent="0.3">
      <c r="A115" s="6"/>
      <c r="B115" s="6"/>
      <c r="C115" s="8"/>
      <c r="D115" s="6"/>
      <c r="E115" s="7"/>
      <c r="F115" s="6"/>
      <c r="G115" s="12"/>
      <c r="H115" s="18" t="str">
        <f>IF($F115="","",IF($F115="SRD",1,IF($F115="USD",IFERROR(INDEX(Instellingen!$B$22:$B$221,MATCH($C115,Instellingen!$A$22:$A$221,1)),""),IF($F115="EUR",IFERROR(INDEX(Instellingen!$C$22:$C$221,MATCH($C115,Instellingen!$A$22:$A$221,1)),""),""))))</f>
        <v/>
      </c>
      <c r="I115" s="16" t="str">
        <f>IF($B115="","",IFERROR(VLOOKUP($B115,Facturen!$A$3:$W$304,5,FALSE),""))</f>
        <v/>
      </c>
      <c r="J115" s="18" t="str">
        <f>IF($I115="","",IF($I115="SRD",1,IF($I115="USD",IFERROR(INDEX(Instellingen!$B$22:$B$221,MATCH($C115,Instellingen!$A$22:$A$221,1)),""),IF($I115="EUR",IFERROR(INDEX(Instellingen!$C$22:$C$221,MATCH($C115,Instellingen!$A$22:$A$221,1)),""),""))))</f>
        <v/>
      </c>
      <c r="K115" s="14" t="str">
        <f t="shared" si="6"/>
        <v/>
      </c>
      <c r="L115" s="14" t="str">
        <f t="shared" si="7"/>
        <v/>
      </c>
      <c r="M115" s="14" t="str">
        <f>IF($B115="","",IFERROR(VLOOKUP($B115,Facturen!$A$3:$W$304,11,FALSE),""))</f>
        <v/>
      </c>
      <c r="N115" s="15" t="str">
        <f t="shared" si="8"/>
        <v/>
      </c>
      <c r="O115" s="15" t="str">
        <f>IF($B115="","",IFERROR(IF(VLOOKUP($B115,Facturen!$A$3:$W$304,7,FALSE)="",Instellingen!$B$4,VLOOKUP($B115,Facturen!$A$3:$W$304,7,FALSE)),""))</f>
        <v/>
      </c>
      <c r="P115" s="14" t="str">
        <f t="shared" si="9"/>
        <v/>
      </c>
      <c r="Q115" s="14" t="str">
        <f t="shared" si="10"/>
        <v/>
      </c>
      <c r="R115" s="14" t="str">
        <f t="shared" si="11"/>
        <v/>
      </c>
      <c r="S115" s="6"/>
    </row>
    <row r="116" spans="1:19" x14ac:dyDescent="0.3">
      <c r="A116" s="6"/>
      <c r="B116" s="6"/>
      <c r="C116" s="8"/>
      <c r="D116" s="6"/>
      <c r="E116" s="7"/>
      <c r="F116" s="6"/>
      <c r="G116" s="12"/>
      <c r="H116" s="18" t="str">
        <f>IF($F116="","",IF($F116="SRD",1,IF($F116="USD",IFERROR(INDEX(Instellingen!$B$22:$B$221,MATCH($C116,Instellingen!$A$22:$A$221,1)),""),IF($F116="EUR",IFERROR(INDEX(Instellingen!$C$22:$C$221,MATCH($C116,Instellingen!$A$22:$A$221,1)),""),""))))</f>
        <v/>
      </c>
      <c r="I116" s="16" t="str">
        <f>IF($B116="","",IFERROR(VLOOKUP($B116,Facturen!$A$3:$W$304,5,FALSE),""))</f>
        <v/>
      </c>
      <c r="J116" s="18" t="str">
        <f>IF($I116="","",IF($I116="SRD",1,IF($I116="USD",IFERROR(INDEX(Instellingen!$B$22:$B$221,MATCH($C116,Instellingen!$A$22:$A$221,1)),""),IF($I116="EUR",IFERROR(INDEX(Instellingen!$C$22:$C$221,MATCH($C116,Instellingen!$A$22:$A$221,1)),""),""))))</f>
        <v/>
      </c>
      <c r="K116" s="14" t="str">
        <f t="shared" si="6"/>
        <v/>
      </c>
      <c r="L116" s="14" t="str">
        <f t="shared" si="7"/>
        <v/>
      </c>
      <c r="M116" s="14" t="str">
        <f>IF($B116="","",IFERROR(VLOOKUP($B116,Facturen!$A$3:$W$304,11,FALSE),""))</f>
        <v/>
      </c>
      <c r="N116" s="15" t="str">
        <f t="shared" si="8"/>
        <v/>
      </c>
      <c r="O116" s="15" t="str">
        <f>IF($B116="","",IFERROR(IF(VLOOKUP($B116,Facturen!$A$3:$W$304,7,FALSE)="",Instellingen!$B$4,VLOOKUP($B116,Facturen!$A$3:$W$304,7,FALSE)),""))</f>
        <v/>
      </c>
      <c r="P116" s="14" t="str">
        <f t="shared" si="9"/>
        <v/>
      </c>
      <c r="Q116" s="14" t="str">
        <f t="shared" si="10"/>
        <v/>
      </c>
      <c r="R116" s="14" t="str">
        <f t="shared" si="11"/>
        <v/>
      </c>
      <c r="S116" s="6"/>
    </row>
    <row r="117" spans="1:19" x14ac:dyDescent="0.3">
      <c r="A117" s="6"/>
      <c r="B117" s="6"/>
      <c r="C117" s="8"/>
      <c r="D117" s="6"/>
      <c r="E117" s="7"/>
      <c r="F117" s="6"/>
      <c r="G117" s="12"/>
      <c r="H117" s="18" t="str">
        <f>IF($F117="","",IF($F117="SRD",1,IF($F117="USD",IFERROR(INDEX(Instellingen!$B$22:$B$221,MATCH($C117,Instellingen!$A$22:$A$221,1)),""),IF($F117="EUR",IFERROR(INDEX(Instellingen!$C$22:$C$221,MATCH($C117,Instellingen!$A$22:$A$221,1)),""),""))))</f>
        <v/>
      </c>
      <c r="I117" s="16" t="str">
        <f>IF($B117="","",IFERROR(VLOOKUP($B117,Facturen!$A$3:$W$304,5,FALSE),""))</f>
        <v/>
      </c>
      <c r="J117" s="18" t="str">
        <f>IF($I117="","",IF($I117="SRD",1,IF($I117="USD",IFERROR(INDEX(Instellingen!$B$22:$B$221,MATCH($C117,Instellingen!$A$22:$A$221,1)),""),IF($I117="EUR",IFERROR(INDEX(Instellingen!$C$22:$C$221,MATCH($C117,Instellingen!$A$22:$A$221,1)),""),""))))</f>
        <v/>
      </c>
      <c r="K117" s="14" t="str">
        <f t="shared" si="6"/>
        <v/>
      </c>
      <c r="L117" s="14" t="str">
        <f t="shared" si="7"/>
        <v/>
      </c>
      <c r="M117" s="14" t="str">
        <f>IF($B117="","",IFERROR(VLOOKUP($B117,Facturen!$A$3:$W$304,11,FALSE),""))</f>
        <v/>
      </c>
      <c r="N117" s="15" t="str">
        <f t="shared" si="8"/>
        <v/>
      </c>
      <c r="O117" s="15" t="str">
        <f>IF($B117="","",IFERROR(IF(VLOOKUP($B117,Facturen!$A$3:$W$304,7,FALSE)="",Instellingen!$B$4,VLOOKUP($B117,Facturen!$A$3:$W$304,7,FALSE)),""))</f>
        <v/>
      </c>
      <c r="P117" s="14" t="str">
        <f t="shared" si="9"/>
        <v/>
      </c>
      <c r="Q117" s="14" t="str">
        <f t="shared" si="10"/>
        <v/>
      </c>
      <c r="R117" s="14" t="str">
        <f t="shared" si="11"/>
        <v/>
      </c>
      <c r="S117" s="6"/>
    </row>
    <row r="118" spans="1:19" x14ac:dyDescent="0.3">
      <c r="A118" s="6"/>
      <c r="B118" s="6"/>
      <c r="C118" s="8"/>
      <c r="D118" s="6"/>
      <c r="E118" s="7"/>
      <c r="F118" s="6"/>
      <c r="G118" s="12"/>
      <c r="H118" s="18" t="str">
        <f>IF($F118="","",IF($F118="SRD",1,IF($F118="USD",IFERROR(INDEX(Instellingen!$B$22:$B$221,MATCH($C118,Instellingen!$A$22:$A$221,1)),""),IF($F118="EUR",IFERROR(INDEX(Instellingen!$C$22:$C$221,MATCH($C118,Instellingen!$A$22:$A$221,1)),""),""))))</f>
        <v/>
      </c>
      <c r="I118" s="16" t="str">
        <f>IF($B118="","",IFERROR(VLOOKUP($B118,Facturen!$A$3:$W$304,5,FALSE),""))</f>
        <v/>
      </c>
      <c r="J118" s="18" t="str">
        <f>IF($I118="","",IF($I118="SRD",1,IF($I118="USD",IFERROR(INDEX(Instellingen!$B$22:$B$221,MATCH($C118,Instellingen!$A$22:$A$221,1)),""),IF($I118="EUR",IFERROR(INDEX(Instellingen!$C$22:$C$221,MATCH($C118,Instellingen!$A$22:$A$221,1)),""),""))))</f>
        <v/>
      </c>
      <c r="K118" s="14" t="str">
        <f t="shared" si="6"/>
        <v/>
      </c>
      <c r="L118" s="14" t="str">
        <f t="shared" si="7"/>
        <v/>
      </c>
      <c r="M118" s="14" t="str">
        <f>IF($B118="","",IFERROR(VLOOKUP($B118,Facturen!$A$3:$W$304,11,FALSE),""))</f>
        <v/>
      </c>
      <c r="N118" s="15" t="str">
        <f t="shared" si="8"/>
        <v/>
      </c>
      <c r="O118" s="15" t="str">
        <f>IF($B118="","",IFERROR(IF(VLOOKUP($B118,Facturen!$A$3:$W$304,7,FALSE)="",Instellingen!$B$4,VLOOKUP($B118,Facturen!$A$3:$W$304,7,FALSE)),""))</f>
        <v/>
      </c>
      <c r="P118" s="14" t="str">
        <f t="shared" si="9"/>
        <v/>
      </c>
      <c r="Q118" s="14" t="str">
        <f t="shared" si="10"/>
        <v/>
      </c>
      <c r="R118" s="14" t="str">
        <f t="shared" si="11"/>
        <v/>
      </c>
      <c r="S118" s="6"/>
    </row>
    <row r="119" spans="1:19" x14ac:dyDescent="0.3">
      <c r="A119" s="6"/>
      <c r="B119" s="6"/>
      <c r="C119" s="8"/>
      <c r="D119" s="6"/>
      <c r="E119" s="7"/>
      <c r="F119" s="6"/>
      <c r="G119" s="12"/>
      <c r="H119" s="18" t="str">
        <f>IF($F119="","",IF($F119="SRD",1,IF($F119="USD",IFERROR(INDEX(Instellingen!$B$22:$B$221,MATCH($C119,Instellingen!$A$22:$A$221,1)),""),IF($F119="EUR",IFERROR(INDEX(Instellingen!$C$22:$C$221,MATCH($C119,Instellingen!$A$22:$A$221,1)),""),""))))</f>
        <v/>
      </c>
      <c r="I119" s="16" t="str">
        <f>IF($B119="","",IFERROR(VLOOKUP($B119,Facturen!$A$3:$W$304,5,FALSE),""))</f>
        <v/>
      </c>
      <c r="J119" s="18" t="str">
        <f>IF($I119="","",IF($I119="SRD",1,IF($I119="USD",IFERROR(INDEX(Instellingen!$B$22:$B$221,MATCH($C119,Instellingen!$A$22:$A$221,1)),""),IF($I119="EUR",IFERROR(INDEX(Instellingen!$C$22:$C$221,MATCH($C119,Instellingen!$A$22:$A$221,1)),""),""))))</f>
        <v/>
      </c>
      <c r="K119" s="14" t="str">
        <f t="shared" si="6"/>
        <v/>
      </c>
      <c r="L119" s="14" t="str">
        <f t="shared" si="7"/>
        <v/>
      </c>
      <c r="M119" s="14" t="str">
        <f>IF($B119="","",IFERROR(VLOOKUP($B119,Facturen!$A$3:$W$304,11,FALSE),""))</f>
        <v/>
      </c>
      <c r="N119" s="15" t="str">
        <f t="shared" si="8"/>
        <v/>
      </c>
      <c r="O119" s="15" t="str">
        <f>IF($B119="","",IFERROR(IF(VLOOKUP($B119,Facturen!$A$3:$W$304,7,FALSE)="",Instellingen!$B$4,VLOOKUP($B119,Facturen!$A$3:$W$304,7,FALSE)),""))</f>
        <v/>
      </c>
      <c r="P119" s="14" t="str">
        <f t="shared" si="9"/>
        <v/>
      </c>
      <c r="Q119" s="14" t="str">
        <f t="shared" si="10"/>
        <v/>
      </c>
      <c r="R119" s="14" t="str">
        <f t="shared" si="11"/>
        <v/>
      </c>
      <c r="S119" s="6"/>
    </row>
    <row r="120" spans="1:19" x14ac:dyDescent="0.3">
      <c r="A120" s="6"/>
      <c r="B120" s="6"/>
      <c r="C120" s="8"/>
      <c r="D120" s="6"/>
      <c r="E120" s="7"/>
      <c r="F120" s="6"/>
      <c r="G120" s="12"/>
      <c r="H120" s="18" t="str">
        <f>IF($F120="","",IF($F120="SRD",1,IF($F120="USD",IFERROR(INDEX(Instellingen!$B$22:$B$221,MATCH($C120,Instellingen!$A$22:$A$221,1)),""),IF($F120="EUR",IFERROR(INDEX(Instellingen!$C$22:$C$221,MATCH($C120,Instellingen!$A$22:$A$221,1)),""),""))))</f>
        <v/>
      </c>
      <c r="I120" s="16" t="str">
        <f>IF($B120="","",IFERROR(VLOOKUP($B120,Facturen!$A$3:$W$304,5,FALSE),""))</f>
        <v/>
      </c>
      <c r="J120" s="18" t="str">
        <f>IF($I120="","",IF($I120="SRD",1,IF($I120="USD",IFERROR(INDEX(Instellingen!$B$22:$B$221,MATCH($C120,Instellingen!$A$22:$A$221,1)),""),IF($I120="EUR",IFERROR(INDEX(Instellingen!$C$22:$C$221,MATCH($C120,Instellingen!$A$22:$A$221,1)),""),""))))</f>
        <v/>
      </c>
      <c r="K120" s="14" t="str">
        <f t="shared" si="6"/>
        <v/>
      </c>
      <c r="L120" s="14" t="str">
        <f t="shared" si="7"/>
        <v/>
      </c>
      <c r="M120" s="14" t="str">
        <f>IF($B120="","",IFERROR(VLOOKUP($B120,Facturen!$A$3:$W$304,11,FALSE),""))</f>
        <v/>
      </c>
      <c r="N120" s="15" t="str">
        <f t="shared" si="8"/>
        <v/>
      </c>
      <c r="O120" s="15" t="str">
        <f>IF($B120="","",IFERROR(IF(VLOOKUP($B120,Facturen!$A$3:$W$304,7,FALSE)="",Instellingen!$B$4,VLOOKUP($B120,Facturen!$A$3:$W$304,7,FALSE)),""))</f>
        <v/>
      </c>
      <c r="P120" s="14" t="str">
        <f t="shared" si="9"/>
        <v/>
      </c>
      <c r="Q120" s="14" t="str">
        <f t="shared" si="10"/>
        <v/>
      </c>
      <c r="R120" s="14" t="str">
        <f t="shared" si="11"/>
        <v/>
      </c>
      <c r="S120" s="6"/>
    </row>
    <row r="121" spans="1:19" x14ac:dyDescent="0.3">
      <c r="A121" s="6"/>
      <c r="B121" s="6"/>
      <c r="C121" s="8"/>
      <c r="D121" s="6"/>
      <c r="E121" s="7"/>
      <c r="F121" s="6"/>
      <c r="G121" s="12"/>
      <c r="H121" s="18" t="str">
        <f>IF($F121="","",IF($F121="SRD",1,IF($F121="USD",IFERROR(INDEX(Instellingen!$B$22:$B$221,MATCH($C121,Instellingen!$A$22:$A$221,1)),""),IF($F121="EUR",IFERROR(INDEX(Instellingen!$C$22:$C$221,MATCH($C121,Instellingen!$A$22:$A$221,1)),""),""))))</f>
        <v/>
      </c>
      <c r="I121" s="16" t="str">
        <f>IF($B121="","",IFERROR(VLOOKUP($B121,Facturen!$A$3:$W$304,5,FALSE),""))</f>
        <v/>
      </c>
      <c r="J121" s="18" t="str">
        <f>IF($I121="","",IF($I121="SRD",1,IF($I121="USD",IFERROR(INDEX(Instellingen!$B$22:$B$221,MATCH($C121,Instellingen!$A$22:$A$221,1)),""),IF($I121="EUR",IFERROR(INDEX(Instellingen!$C$22:$C$221,MATCH($C121,Instellingen!$A$22:$A$221,1)),""),""))))</f>
        <v/>
      </c>
      <c r="K121" s="14" t="str">
        <f t="shared" si="6"/>
        <v/>
      </c>
      <c r="L121" s="14" t="str">
        <f t="shared" si="7"/>
        <v/>
      </c>
      <c r="M121" s="14" t="str">
        <f>IF($B121="","",IFERROR(VLOOKUP($B121,Facturen!$A$3:$W$304,11,FALSE),""))</f>
        <v/>
      </c>
      <c r="N121" s="15" t="str">
        <f t="shared" si="8"/>
        <v/>
      </c>
      <c r="O121" s="15" t="str">
        <f>IF($B121="","",IFERROR(IF(VLOOKUP($B121,Facturen!$A$3:$W$304,7,FALSE)="",Instellingen!$B$4,VLOOKUP($B121,Facturen!$A$3:$W$304,7,FALSE)),""))</f>
        <v/>
      </c>
      <c r="P121" s="14" t="str">
        <f t="shared" si="9"/>
        <v/>
      </c>
      <c r="Q121" s="14" t="str">
        <f t="shared" si="10"/>
        <v/>
      </c>
      <c r="R121" s="14" t="str">
        <f t="shared" si="11"/>
        <v/>
      </c>
      <c r="S121" s="6"/>
    </row>
    <row r="122" spans="1:19" x14ac:dyDescent="0.3">
      <c r="A122" s="6"/>
      <c r="B122" s="6"/>
      <c r="C122" s="8"/>
      <c r="D122" s="6"/>
      <c r="E122" s="7"/>
      <c r="F122" s="6"/>
      <c r="G122" s="12"/>
      <c r="H122" s="18" t="str">
        <f>IF($F122="","",IF($F122="SRD",1,IF($F122="USD",IFERROR(INDEX(Instellingen!$B$22:$B$221,MATCH($C122,Instellingen!$A$22:$A$221,1)),""),IF($F122="EUR",IFERROR(INDEX(Instellingen!$C$22:$C$221,MATCH($C122,Instellingen!$A$22:$A$221,1)),""),""))))</f>
        <v/>
      </c>
      <c r="I122" s="16" t="str">
        <f>IF($B122="","",IFERROR(VLOOKUP($B122,Facturen!$A$3:$W$304,5,FALSE),""))</f>
        <v/>
      </c>
      <c r="J122" s="18" t="str">
        <f>IF($I122="","",IF($I122="SRD",1,IF($I122="USD",IFERROR(INDEX(Instellingen!$B$22:$B$221,MATCH($C122,Instellingen!$A$22:$A$221,1)),""),IF($I122="EUR",IFERROR(INDEX(Instellingen!$C$22:$C$221,MATCH($C122,Instellingen!$A$22:$A$221,1)),""),""))))</f>
        <v/>
      </c>
      <c r="K122" s="14" t="str">
        <f t="shared" si="6"/>
        <v/>
      </c>
      <c r="L122" s="14" t="str">
        <f t="shared" si="7"/>
        <v/>
      </c>
      <c r="M122" s="14" t="str">
        <f>IF($B122="","",IFERROR(VLOOKUP($B122,Facturen!$A$3:$W$304,11,FALSE),""))</f>
        <v/>
      </c>
      <c r="N122" s="15" t="str">
        <f t="shared" si="8"/>
        <v/>
      </c>
      <c r="O122" s="15" t="str">
        <f>IF($B122="","",IFERROR(IF(VLOOKUP($B122,Facturen!$A$3:$W$304,7,FALSE)="",Instellingen!$B$4,VLOOKUP($B122,Facturen!$A$3:$W$304,7,FALSE)),""))</f>
        <v/>
      </c>
      <c r="P122" s="14" t="str">
        <f t="shared" si="9"/>
        <v/>
      </c>
      <c r="Q122" s="14" t="str">
        <f t="shared" si="10"/>
        <v/>
      </c>
      <c r="R122" s="14" t="str">
        <f t="shared" si="11"/>
        <v/>
      </c>
      <c r="S122" s="6"/>
    </row>
    <row r="123" spans="1:19" x14ac:dyDescent="0.3">
      <c r="A123" s="6"/>
      <c r="B123" s="6"/>
      <c r="C123" s="8"/>
      <c r="D123" s="6"/>
      <c r="E123" s="7"/>
      <c r="F123" s="6"/>
      <c r="G123" s="12"/>
      <c r="H123" s="18" t="str">
        <f>IF($F123="","",IF($F123="SRD",1,IF($F123="USD",IFERROR(INDEX(Instellingen!$B$22:$B$221,MATCH($C123,Instellingen!$A$22:$A$221,1)),""),IF($F123="EUR",IFERROR(INDEX(Instellingen!$C$22:$C$221,MATCH($C123,Instellingen!$A$22:$A$221,1)),""),""))))</f>
        <v/>
      </c>
      <c r="I123" s="16" t="str">
        <f>IF($B123="","",IFERROR(VLOOKUP($B123,Facturen!$A$3:$W$304,5,FALSE),""))</f>
        <v/>
      </c>
      <c r="J123" s="18" t="str">
        <f>IF($I123="","",IF($I123="SRD",1,IF($I123="USD",IFERROR(INDEX(Instellingen!$B$22:$B$221,MATCH($C123,Instellingen!$A$22:$A$221,1)),""),IF($I123="EUR",IFERROR(INDEX(Instellingen!$C$22:$C$221,MATCH($C123,Instellingen!$A$22:$A$221,1)),""),""))))</f>
        <v/>
      </c>
      <c r="K123" s="14" t="str">
        <f t="shared" si="6"/>
        <v/>
      </c>
      <c r="L123" s="14" t="str">
        <f t="shared" si="7"/>
        <v/>
      </c>
      <c r="M123" s="14" t="str">
        <f>IF($B123="","",IFERROR(VLOOKUP($B123,Facturen!$A$3:$W$304,11,FALSE),""))</f>
        <v/>
      </c>
      <c r="N123" s="15" t="str">
        <f t="shared" si="8"/>
        <v/>
      </c>
      <c r="O123" s="15" t="str">
        <f>IF($B123="","",IFERROR(IF(VLOOKUP($B123,Facturen!$A$3:$W$304,7,FALSE)="",Instellingen!$B$4,VLOOKUP($B123,Facturen!$A$3:$W$304,7,FALSE)),""))</f>
        <v/>
      </c>
      <c r="P123" s="14" t="str">
        <f t="shared" si="9"/>
        <v/>
      </c>
      <c r="Q123" s="14" t="str">
        <f t="shared" si="10"/>
        <v/>
      </c>
      <c r="R123" s="14" t="str">
        <f t="shared" si="11"/>
        <v/>
      </c>
      <c r="S123" s="6"/>
    </row>
    <row r="124" spans="1:19" x14ac:dyDescent="0.3">
      <c r="A124" s="6"/>
      <c r="B124" s="6"/>
      <c r="C124" s="8"/>
      <c r="D124" s="6"/>
      <c r="E124" s="7"/>
      <c r="F124" s="6"/>
      <c r="G124" s="12"/>
      <c r="H124" s="18" t="str">
        <f>IF($F124="","",IF($F124="SRD",1,IF($F124="USD",IFERROR(INDEX(Instellingen!$B$22:$B$221,MATCH($C124,Instellingen!$A$22:$A$221,1)),""),IF($F124="EUR",IFERROR(INDEX(Instellingen!$C$22:$C$221,MATCH($C124,Instellingen!$A$22:$A$221,1)),""),""))))</f>
        <v/>
      </c>
      <c r="I124" s="16" t="str">
        <f>IF($B124="","",IFERROR(VLOOKUP($B124,Facturen!$A$3:$W$304,5,FALSE),""))</f>
        <v/>
      </c>
      <c r="J124" s="18" t="str">
        <f>IF($I124="","",IF($I124="SRD",1,IF($I124="USD",IFERROR(INDEX(Instellingen!$B$22:$B$221,MATCH($C124,Instellingen!$A$22:$A$221,1)),""),IF($I124="EUR",IFERROR(INDEX(Instellingen!$C$22:$C$221,MATCH($C124,Instellingen!$A$22:$A$221,1)),""),""))))</f>
        <v/>
      </c>
      <c r="K124" s="14" t="str">
        <f t="shared" si="6"/>
        <v/>
      </c>
      <c r="L124" s="14" t="str">
        <f t="shared" si="7"/>
        <v/>
      </c>
      <c r="M124" s="14" t="str">
        <f>IF($B124="","",IFERROR(VLOOKUP($B124,Facturen!$A$3:$W$304,11,FALSE),""))</f>
        <v/>
      </c>
      <c r="N124" s="15" t="str">
        <f t="shared" si="8"/>
        <v/>
      </c>
      <c r="O124" s="15" t="str">
        <f>IF($B124="","",IFERROR(IF(VLOOKUP($B124,Facturen!$A$3:$W$304,7,FALSE)="",Instellingen!$B$4,VLOOKUP($B124,Facturen!$A$3:$W$304,7,FALSE)),""))</f>
        <v/>
      </c>
      <c r="P124" s="14" t="str">
        <f t="shared" si="9"/>
        <v/>
      </c>
      <c r="Q124" s="14" t="str">
        <f t="shared" si="10"/>
        <v/>
      </c>
      <c r="R124" s="14" t="str">
        <f t="shared" si="11"/>
        <v/>
      </c>
      <c r="S124" s="6"/>
    </row>
    <row r="125" spans="1:19" x14ac:dyDescent="0.3">
      <c r="A125" s="6"/>
      <c r="B125" s="6"/>
      <c r="C125" s="8"/>
      <c r="D125" s="6"/>
      <c r="E125" s="7"/>
      <c r="F125" s="6"/>
      <c r="G125" s="12"/>
      <c r="H125" s="18" t="str">
        <f>IF($F125="","",IF($F125="SRD",1,IF($F125="USD",IFERROR(INDEX(Instellingen!$B$22:$B$221,MATCH($C125,Instellingen!$A$22:$A$221,1)),""),IF($F125="EUR",IFERROR(INDEX(Instellingen!$C$22:$C$221,MATCH($C125,Instellingen!$A$22:$A$221,1)),""),""))))</f>
        <v/>
      </c>
      <c r="I125" s="16" t="str">
        <f>IF($B125="","",IFERROR(VLOOKUP($B125,Facturen!$A$3:$W$304,5,FALSE),""))</f>
        <v/>
      </c>
      <c r="J125" s="18" t="str">
        <f>IF($I125="","",IF($I125="SRD",1,IF($I125="USD",IFERROR(INDEX(Instellingen!$B$22:$B$221,MATCH($C125,Instellingen!$A$22:$A$221,1)),""),IF($I125="EUR",IFERROR(INDEX(Instellingen!$C$22:$C$221,MATCH($C125,Instellingen!$A$22:$A$221,1)),""),""))))</f>
        <v/>
      </c>
      <c r="K125" s="14" t="str">
        <f t="shared" si="6"/>
        <v/>
      </c>
      <c r="L125" s="14" t="str">
        <f t="shared" si="7"/>
        <v/>
      </c>
      <c r="M125" s="14" t="str">
        <f>IF($B125="","",IFERROR(VLOOKUP($B125,Facturen!$A$3:$W$304,11,FALSE),""))</f>
        <v/>
      </c>
      <c r="N125" s="15" t="str">
        <f t="shared" si="8"/>
        <v/>
      </c>
      <c r="O125" s="15" t="str">
        <f>IF($B125="","",IFERROR(IF(VLOOKUP($B125,Facturen!$A$3:$W$304,7,FALSE)="",Instellingen!$B$4,VLOOKUP($B125,Facturen!$A$3:$W$304,7,FALSE)),""))</f>
        <v/>
      </c>
      <c r="P125" s="14" t="str">
        <f t="shared" si="9"/>
        <v/>
      </c>
      <c r="Q125" s="14" t="str">
        <f t="shared" si="10"/>
        <v/>
      </c>
      <c r="R125" s="14" t="str">
        <f t="shared" si="11"/>
        <v/>
      </c>
      <c r="S125" s="6"/>
    </row>
    <row r="126" spans="1:19" x14ac:dyDescent="0.3">
      <c r="A126" s="6"/>
      <c r="B126" s="6"/>
      <c r="C126" s="8"/>
      <c r="D126" s="6"/>
      <c r="E126" s="7"/>
      <c r="F126" s="6"/>
      <c r="G126" s="12"/>
      <c r="H126" s="18" t="str">
        <f>IF($F126="","",IF($F126="SRD",1,IF($F126="USD",IFERROR(INDEX(Instellingen!$B$22:$B$221,MATCH($C126,Instellingen!$A$22:$A$221,1)),""),IF($F126="EUR",IFERROR(INDEX(Instellingen!$C$22:$C$221,MATCH($C126,Instellingen!$A$22:$A$221,1)),""),""))))</f>
        <v/>
      </c>
      <c r="I126" s="16" t="str">
        <f>IF($B126="","",IFERROR(VLOOKUP($B126,Facturen!$A$3:$W$304,5,FALSE),""))</f>
        <v/>
      </c>
      <c r="J126" s="18" t="str">
        <f>IF($I126="","",IF($I126="SRD",1,IF($I126="USD",IFERROR(INDEX(Instellingen!$B$22:$B$221,MATCH($C126,Instellingen!$A$22:$A$221,1)),""),IF($I126="EUR",IFERROR(INDEX(Instellingen!$C$22:$C$221,MATCH($C126,Instellingen!$A$22:$A$221,1)),""),""))))</f>
        <v/>
      </c>
      <c r="K126" s="14" t="str">
        <f t="shared" si="6"/>
        <v/>
      </c>
      <c r="L126" s="14" t="str">
        <f t="shared" si="7"/>
        <v/>
      </c>
      <c r="M126" s="14" t="str">
        <f>IF($B126="","",IFERROR(VLOOKUP($B126,Facturen!$A$3:$W$304,11,FALSE),""))</f>
        <v/>
      </c>
      <c r="N126" s="15" t="str">
        <f t="shared" si="8"/>
        <v/>
      </c>
      <c r="O126" s="15" t="str">
        <f>IF($B126="","",IFERROR(IF(VLOOKUP($B126,Facturen!$A$3:$W$304,7,FALSE)="",Instellingen!$B$4,VLOOKUP($B126,Facturen!$A$3:$W$304,7,FALSE)),""))</f>
        <v/>
      </c>
      <c r="P126" s="14" t="str">
        <f t="shared" si="9"/>
        <v/>
      </c>
      <c r="Q126" s="14" t="str">
        <f t="shared" si="10"/>
        <v/>
      </c>
      <c r="R126" s="14" t="str">
        <f t="shared" si="11"/>
        <v/>
      </c>
      <c r="S126" s="6"/>
    </row>
    <row r="127" spans="1:19" x14ac:dyDescent="0.3">
      <c r="A127" s="6"/>
      <c r="B127" s="6"/>
      <c r="C127" s="8"/>
      <c r="D127" s="6"/>
      <c r="E127" s="7"/>
      <c r="F127" s="6"/>
      <c r="G127" s="12"/>
      <c r="H127" s="18" t="str">
        <f>IF($F127="","",IF($F127="SRD",1,IF($F127="USD",IFERROR(INDEX(Instellingen!$B$22:$B$221,MATCH($C127,Instellingen!$A$22:$A$221,1)),""),IF($F127="EUR",IFERROR(INDEX(Instellingen!$C$22:$C$221,MATCH($C127,Instellingen!$A$22:$A$221,1)),""),""))))</f>
        <v/>
      </c>
      <c r="I127" s="16" t="str">
        <f>IF($B127="","",IFERROR(VLOOKUP($B127,Facturen!$A$3:$W$304,5,FALSE),""))</f>
        <v/>
      </c>
      <c r="J127" s="18" t="str">
        <f>IF($I127="","",IF($I127="SRD",1,IF($I127="USD",IFERROR(INDEX(Instellingen!$B$22:$B$221,MATCH($C127,Instellingen!$A$22:$A$221,1)),""),IF($I127="EUR",IFERROR(INDEX(Instellingen!$C$22:$C$221,MATCH($C127,Instellingen!$A$22:$A$221,1)),""),""))))</f>
        <v/>
      </c>
      <c r="K127" s="14" t="str">
        <f t="shared" si="6"/>
        <v/>
      </c>
      <c r="L127" s="14" t="str">
        <f t="shared" si="7"/>
        <v/>
      </c>
      <c r="M127" s="14" t="str">
        <f>IF($B127="","",IFERROR(VLOOKUP($B127,Facturen!$A$3:$W$304,11,FALSE),""))</f>
        <v/>
      </c>
      <c r="N127" s="15" t="str">
        <f t="shared" si="8"/>
        <v/>
      </c>
      <c r="O127" s="15" t="str">
        <f>IF($B127="","",IFERROR(IF(VLOOKUP($B127,Facturen!$A$3:$W$304,7,FALSE)="",Instellingen!$B$4,VLOOKUP($B127,Facturen!$A$3:$W$304,7,FALSE)),""))</f>
        <v/>
      </c>
      <c r="P127" s="14" t="str">
        <f t="shared" si="9"/>
        <v/>
      </c>
      <c r="Q127" s="14" t="str">
        <f t="shared" si="10"/>
        <v/>
      </c>
      <c r="R127" s="14" t="str">
        <f t="shared" si="11"/>
        <v/>
      </c>
      <c r="S127" s="6"/>
    </row>
    <row r="128" spans="1:19" x14ac:dyDescent="0.3">
      <c r="A128" s="6"/>
      <c r="B128" s="6"/>
      <c r="C128" s="8"/>
      <c r="D128" s="6"/>
      <c r="E128" s="7"/>
      <c r="F128" s="6"/>
      <c r="G128" s="12"/>
      <c r="H128" s="18" t="str">
        <f>IF($F128="","",IF($F128="SRD",1,IF($F128="USD",IFERROR(INDEX(Instellingen!$B$22:$B$221,MATCH($C128,Instellingen!$A$22:$A$221,1)),""),IF($F128="EUR",IFERROR(INDEX(Instellingen!$C$22:$C$221,MATCH($C128,Instellingen!$A$22:$A$221,1)),""),""))))</f>
        <v/>
      </c>
      <c r="I128" s="16" t="str">
        <f>IF($B128="","",IFERROR(VLOOKUP($B128,Facturen!$A$3:$W$304,5,FALSE),""))</f>
        <v/>
      </c>
      <c r="J128" s="18" t="str">
        <f>IF($I128="","",IF($I128="SRD",1,IF($I128="USD",IFERROR(INDEX(Instellingen!$B$22:$B$221,MATCH($C128,Instellingen!$A$22:$A$221,1)),""),IF($I128="EUR",IFERROR(INDEX(Instellingen!$C$22:$C$221,MATCH($C128,Instellingen!$A$22:$A$221,1)),""),""))))</f>
        <v/>
      </c>
      <c r="K128" s="14" t="str">
        <f t="shared" si="6"/>
        <v/>
      </c>
      <c r="L128" s="14" t="str">
        <f t="shared" si="7"/>
        <v/>
      </c>
      <c r="M128" s="14" t="str">
        <f>IF($B128="","",IFERROR(VLOOKUP($B128,Facturen!$A$3:$W$304,11,FALSE),""))</f>
        <v/>
      </c>
      <c r="N128" s="15" t="str">
        <f t="shared" si="8"/>
        <v/>
      </c>
      <c r="O128" s="15" t="str">
        <f>IF($B128="","",IFERROR(IF(VLOOKUP($B128,Facturen!$A$3:$W$304,7,FALSE)="",Instellingen!$B$4,VLOOKUP($B128,Facturen!$A$3:$W$304,7,FALSE)),""))</f>
        <v/>
      </c>
      <c r="P128" s="14" t="str">
        <f t="shared" si="9"/>
        <v/>
      </c>
      <c r="Q128" s="14" t="str">
        <f t="shared" si="10"/>
        <v/>
      </c>
      <c r="R128" s="14" t="str">
        <f t="shared" si="11"/>
        <v/>
      </c>
      <c r="S128" s="6"/>
    </row>
    <row r="129" spans="1:19" x14ac:dyDescent="0.3">
      <c r="A129" s="6"/>
      <c r="B129" s="6"/>
      <c r="C129" s="8"/>
      <c r="D129" s="6"/>
      <c r="E129" s="7"/>
      <c r="F129" s="6"/>
      <c r="G129" s="12"/>
      <c r="H129" s="18" t="str">
        <f>IF($F129="","",IF($F129="SRD",1,IF($F129="USD",IFERROR(INDEX(Instellingen!$B$22:$B$221,MATCH($C129,Instellingen!$A$22:$A$221,1)),""),IF($F129="EUR",IFERROR(INDEX(Instellingen!$C$22:$C$221,MATCH($C129,Instellingen!$A$22:$A$221,1)),""),""))))</f>
        <v/>
      </c>
      <c r="I129" s="16" t="str">
        <f>IF($B129="","",IFERROR(VLOOKUP($B129,Facturen!$A$3:$W$304,5,FALSE),""))</f>
        <v/>
      </c>
      <c r="J129" s="18" t="str">
        <f>IF($I129="","",IF($I129="SRD",1,IF($I129="USD",IFERROR(INDEX(Instellingen!$B$22:$B$221,MATCH($C129,Instellingen!$A$22:$A$221,1)),""),IF($I129="EUR",IFERROR(INDEX(Instellingen!$C$22:$C$221,MATCH($C129,Instellingen!$A$22:$A$221,1)),""),""))))</f>
        <v/>
      </c>
      <c r="K129" s="14" t="str">
        <f t="shared" si="6"/>
        <v/>
      </c>
      <c r="L129" s="14" t="str">
        <f t="shared" si="7"/>
        <v/>
      </c>
      <c r="M129" s="14" t="str">
        <f>IF($B129="","",IFERROR(VLOOKUP($B129,Facturen!$A$3:$W$304,11,FALSE),""))</f>
        <v/>
      </c>
      <c r="N129" s="15" t="str">
        <f t="shared" si="8"/>
        <v/>
      </c>
      <c r="O129" s="15" t="str">
        <f>IF($B129="","",IFERROR(IF(VLOOKUP($B129,Facturen!$A$3:$W$304,7,FALSE)="",Instellingen!$B$4,VLOOKUP($B129,Facturen!$A$3:$W$304,7,FALSE)),""))</f>
        <v/>
      </c>
      <c r="P129" s="14" t="str">
        <f t="shared" si="9"/>
        <v/>
      </c>
      <c r="Q129" s="14" t="str">
        <f t="shared" si="10"/>
        <v/>
      </c>
      <c r="R129" s="14" t="str">
        <f t="shared" si="11"/>
        <v/>
      </c>
      <c r="S129" s="6"/>
    </row>
    <row r="130" spans="1:19" x14ac:dyDescent="0.3">
      <c r="A130" s="6"/>
      <c r="B130" s="6"/>
      <c r="C130" s="8"/>
      <c r="D130" s="6"/>
      <c r="E130" s="7"/>
      <c r="F130" s="6"/>
      <c r="G130" s="12"/>
      <c r="H130" s="18" t="str">
        <f>IF($F130="","",IF($F130="SRD",1,IF($F130="USD",IFERROR(INDEX(Instellingen!$B$22:$B$221,MATCH($C130,Instellingen!$A$22:$A$221,1)),""),IF($F130="EUR",IFERROR(INDEX(Instellingen!$C$22:$C$221,MATCH($C130,Instellingen!$A$22:$A$221,1)),""),""))))</f>
        <v/>
      </c>
      <c r="I130" s="16" t="str">
        <f>IF($B130="","",IFERROR(VLOOKUP($B130,Facturen!$A$3:$W$304,5,FALSE),""))</f>
        <v/>
      </c>
      <c r="J130" s="18" t="str">
        <f>IF($I130="","",IF($I130="SRD",1,IF($I130="USD",IFERROR(INDEX(Instellingen!$B$22:$B$221,MATCH($C130,Instellingen!$A$22:$A$221,1)),""),IF($I130="EUR",IFERROR(INDEX(Instellingen!$C$22:$C$221,MATCH($C130,Instellingen!$A$22:$A$221,1)),""),""))))</f>
        <v/>
      </c>
      <c r="K130" s="14" t="str">
        <f t="shared" si="6"/>
        <v/>
      </c>
      <c r="L130" s="14" t="str">
        <f t="shared" si="7"/>
        <v/>
      </c>
      <c r="M130" s="14" t="str">
        <f>IF($B130="","",IFERROR(VLOOKUP($B130,Facturen!$A$3:$W$304,11,FALSE),""))</f>
        <v/>
      </c>
      <c r="N130" s="15" t="str">
        <f t="shared" si="8"/>
        <v/>
      </c>
      <c r="O130" s="15" t="str">
        <f>IF($B130="","",IFERROR(IF(VLOOKUP($B130,Facturen!$A$3:$W$304,7,FALSE)="",Instellingen!$B$4,VLOOKUP($B130,Facturen!$A$3:$W$304,7,FALSE)),""))</f>
        <v/>
      </c>
      <c r="P130" s="14" t="str">
        <f t="shared" si="9"/>
        <v/>
      </c>
      <c r="Q130" s="14" t="str">
        <f t="shared" si="10"/>
        <v/>
      </c>
      <c r="R130" s="14" t="str">
        <f t="shared" si="11"/>
        <v/>
      </c>
      <c r="S130" s="6"/>
    </row>
    <row r="131" spans="1:19" x14ac:dyDescent="0.3">
      <c r="A131" s="6"/>
      <c r="B131" s="6"/>
      <c r="C131" s="8"/>
      <c r="D131" s="6"/>
      <c r="E131" s="7"/>
      <c r="F131" s="6"/>
      <c r="G131" s="12"/>
      <c r="H131" s="18" t="str">
        <f>IF($F131="","",IF($F131="SRD",1,IF($F131="USD",IFERROR(INDEX(Instellingen!$B$22:$B$221,MATCH($C131,Instellingen!$A$22:$A$221,1)),""),IF($F131="EUR",IFERROR(INDEX(Instellingen!$C$22:$C$221,MATCH($C131,Instellingen!$A$22:$A$221,1)),""),""))))</f>
        <v/>
      </c>
      <c r="I131" s="16" t="str">
        <f>IF($B131="","",IFERROR(VLOOKUP($B131,Facturen!$A$3:$W$304,5,FALSE),""))</f>
        <v/>
      </c>
      <c r="J131" s="18" t="str">
        <f>IF($I131="","",IF($I131="SRD",1,IF($I131="USD",IFERROR(INDEX(Instellingen!$B$22:$B$221,MATCH($C131,Instellingen!$A$22:$A$221,1)),""),IF($I131="EUR",IFERROR(INDEX(Instellingen!$C$22:$C$221,MATCH($C131,Instellingen!$A$22:$A$221,1)),""),""))))</f>
        <v/>
      </c>
      <c r="K131" s="14" t="str">
        <f t="shared" ref="K131:K194" si="12">IF($G131="","",IFERROR($G131*$H131/$J131,0))</f>
        <v/>
      </c>
      <c r="L131" s="14" t="str">
        <f t="shared" ref="L131:L194" si="13">IF($G131="","",IFERROR($G131*$H131,0))</f>
        <v/>
      </c>
      <c r="M131" s="14" t="str">
        <f>IF($B131="","",IFERROR(VLOOKUP($B131,Facturen!$A$3:$W$304,11,FALSE),""))</f>
        <v/>
      </c>
      <c r="N131" s="15" t="str">
        <f t="shared" ref="N131:N194" si="14">IF($M131="","",IFERROR($K131/$M131,0))</f>
        <v/>
      </c>
      <c r="O131" s="15" t="str">
        <f>IF($B131="","",IFERROR(IF(VLOOKUP($B131,Facturen!$A$3:$W$304,7,FALSE)="",Instellingen!$B$4,VLOOKUP($B131,Facturen!$A$3:$W$304,7,FALSE)),""))</f>
        <v/>
      </c>
      <c r="P131" s="14" t="str">
        <f t="shared" ref="P131:P194" si="15">IF($L131="","",IFERROR($L131*$O131/(1+$O131),0))</f>
        <v/>
      </c>
      <c r="Q131" s="14" t="str">
        <f t="shared" ref="Q131:Q194" si="16">IF($E131="","",IFERROR($M131*$E131,0))</f>
        <v/>
      </c>
      <c r="R131" s="14" t="str">
        <f t="shared" ref="R131:R194" si="17">IF($Q131="","",IFERROR($Q131*$J131/$H131,0))</f>
        <v/>
      </c>
      <c r="S131" s="6"/>
    </row>
    <row r="132" spans="1:19" x14ac:dyDescent="0.3">
      <c r="A132" s="6"/>
      <c r="B132" s="6"/>
      <c r="C132" s="8"/>
      <c r="D132" s="6"/>
      <c r="E132" s="7"/>
      <c r="F132" s="6"/>
      <c r="G132" s="12"/>
      <c r="H132" s="18" t="str">
        <f>IF($F132="","",IF($F132="SRD",1,IF($F132="USD",IFERROR(INDEX(Instellingen!$B$22:$B$221,MATCH($C132,Instellingen!$A$22:$A$221,1)),""),IF($F132="EUR",IFERROR(INDEX(Instellingen!$C$22:$C$221,MATCH($C132,Instellingen!$A$22:$A$221,1)),""),""))))</f>
        <v/>
      </c>
      <c r="I132" s="16" t="str">
        <f>IF($B132="","",IFERROR(VLOOKUP($B132,Facturen!$A$3:$W$304,5,FALSE),""))</f>
        <v/>
      </c>
      <c r="J132" s="18" t="str">
        <f>IF($I132="","",IF($I132="SRD",1,IF($I132="USD",IFERROR(INDEX(Instellingen!$B$22:$B$221,MATCH($C132,Instellingen!$A$22:$A$221,1)),""),IF($I132="EUR",IFERROR(INDEX(Instellingen!$C$22:$C$221,MATCH($C132,Instellingen!$A$22:$A$221,1)),""),""))))</f>
        <v/>
      </c>
      <c r="K132" s="14" t="str">
        <f t="shared" si="12"/>
        <v/>
      </c>
      <c r="L132" s="14" t="str">
        <f t="shared" si="13"/>
        <v/>
      </c>
      <c r="M132" s="14" t="str">
        <f>IF($B132="","",IFERROR(VLOOKUP($B132,Facturen!$A$3:$W$304,11,FALSE),""))</f>
        <v/>
      </c>
      <c r="N132" s="15" t="str">
        <f t="shared" si="14"/>
        <v/>
      </c>
      <c r="O132" s="15" t="str">
        <f>IF($B132="","",IFERROR(IF(VLOOKUP($B132,Facturen!$A$3:$W$304,7,FALSE)="",Instellingen!$B$4,VLOOKUP($B132,Facturen!$A$3:$W$304,7,FALSE)),""))</f>
        <v/>
      </c>
      <c r="P132" s="14" t="str">
        <f t="shared" si="15"/>
        <v/>
      </c>
      <c r="Q132" s="14" t="str">
        <f t="shared" si="16"/>
        <v/>
      </c>
      <c r="R132" s="14" t="str">
        <f t="shared" si="17"/>
        <v/>
      </c>
      <c r="S132" s="6"/>
    </row>
    <row r="133" spans="1:19" x14ac:dyDescent="0.3">
      <c r="A133" s="6"/>
      <c r="B133" s="6"/>
      <c r="C133" s="8"/>
      <c r="D133" s="6"/>
      <c r="E133" s="7"/>
      <c r="F133" s="6"/>
      <c r="G133" s="12"/>
      <c r="H133" s="18" t="str">
        <f>IF($F133="","",IF($F133="SRD",1,IF($F133="USD",IFERROR(INDEX(Instellingen!$B$22:$B$221,MATCH($C133,Instellingen!$A$22:$A$221,1)),""),IF($F133="EUR",IFERROR(INDEX(Instellingen!$C$22:$C$221,MATCH($C133,Instellingen!$A$22:$A$221,1)),""),""))))</f>
        <v/>
      </c>
      <c r="I133" s="16" t="str">
        <f>IF($B133="","",IFERROR(VLOOKUP($B133,Facturen!$A$3:$W$304,5,FALSE),""))</f>
        <v/>
      </c>
      <c r="J133" s="18" t="str">
        <f>IF($I133="","",IF($I133="SRD",1,IF($I133="USD",IFERROR(INDEX(Instellingen!$B$22:$B$221,MATCH($C133,Instellingen!$A$22:$A$221,1)),""),IF($I133="EUR",IFERROR(INDEX(Instellingen!$C$22:$C$221,MATCH($C133,Instellingen!$A$22:$A$221,1)),""),""))))</f>
        <v/>
      </c>
      <c r="K133" s="14" t="str">
        <f t="shared" si="12"/>
        <v/>
      </c>
      <c r="L133" s="14" t="str">
        <f t="shared" si="13"/>
        <v/>
      </c>
      <c r="M133" s="14" t="str">
        <f>IF($B133="","",IFERROR(VLOOKUP($B133,Facturen!$A$3:$W$304,11,FALSE),""))</f>
        <v/>
      </c>
      <c r="N133" s="15" t="str">
        <f t="shared" si="14"/>
        <v/>
      </c>
      <c r="O133" s="15" t="str">
        <f>IF($B133="","",IFERROR(IF(VLOOKUP($B133,Facturen!$A$3:$W$304,7,FALSE)="",Instellingen!$B$4,VLOOKUP($B133,Facturen!$A$3:$W$304,7,FALSE)),""))</f>
        <v/>
      </c>
      <c r="P133" s="14" t="str">
        <f t="shared" si="15"/>
        <v/>
      </c>
      <c r="Q133" s="14" t="str">
        <f t="shared" si="16"/>
        <v/>
      </c>
      <c r="R133" s="14" t="str">
        <f t="shared" si="17"/>
        <v/>
      </c>
      <c r="S133" s="6"/>
    </row>
    <row r="134" spans="1:19" x14ac:dyDescent="0.3">
      <c r="A134" s="6"/>
      <c r="B134" s="6"/>
      <c r="C134" s="8"/>
      <c r="D134" s="6"/>
      <c r="E134" s="7"/>
      <c r="F134" s="6"/>
      <c r="G134" s="12"/>
      <c r="H134" s="18" t="str">
        <f>IF($F134="","",IF($F134="SRD",1,IF($F134="USD",IFERROR(INDEX(Instellingen!$B$22:$B$221,MATCH($C134,Instellingen!$A$22:$A$221,1)),""),IF($F134="EUR",IFERROR(INDEX(Instellingen!$C$22:$C$221,MATCH($C134,Instellingen!$A$22:$A$221,1)),""),""))))</f>
        <v/>
      </c>
      <c r="I134" s="16" t="str">
        <f>IF($B134="","",IFERROR(VLOOKUP($B134,Facturen!$A$3:$W$304,5,FALSE),""))</f>
        <v/>
      </c>
      <c r="J134" s="18" t="str">
        <f>IF($I134="","",IF($I134="SRD",1,IF($I134="USD",IFERROR(INDEX(Instellingen!$B$22:$B$221,MATCH($C134,Instellingen!$A$22:$A$221,1)),""),IF($I134="EUR",IFERROR(INDEX(Instellingen!$C$22:$C$221,MATCH($C134,Instellingen!$A$22:$A$221,1)),""),""))))</f>
        <v/>
      </c>
      <c r="K134" s="14" t="str">
        <f t="shared" si="12"/>
        <v/>
      </c>
      <c r="L134" s="14" t="str">
        <f t="shared" si="13"/>
        <v/>
      </c>
      <c r="M134" s="14" t="str">
        <f>IF($B134="","",IFERROR(VLOOKUP($B134,Facturen!$A$3:$W$304,11,FALSE),""))</f>
        <v/>
      </c>
      <c r="N134" s="15" t="str">
        <f t="shared" si="14"/>
        <v/>
      </c>
      <c r="O134" s="15" t="str">
        <f>IF($B134="","",IFERROR(IF(VLOOKUP($B134,Facturen!$A$3:$W$304,7,FALSE)="",Instellingen!$B$4,VLOOKUP($B134,Facturen!$A$3:$W$304,7,FALSE)),""))</f>
        <v/>
      </c>
      <c r="P134" s="14" t="str">
        <f t="shared" si="15"/>
        <v/>
      </c>
      <c r="Q134" s="14" t="str">
        <f t="shared" si="16"/>
        <v/>
      </c>
      <c r="R134" s="14" t="str">
        <f t="shared" si="17"/>
        <v/>
      </c>
      <c r="S134" s="6"/>
    </row>
    <row r="135" spans="1:19" x14ac:dyDescent="0.3">
      <c r="A135" s="6"/>
      <c r="B135" s="6"/>
      <c r="C135" s="8"/>
      <c r="D135" s="6"/>
      <c r="E135" s="7"/>
      <c r="F135" s="6"/>
      <c r="G135" s="12"/>
      <c r="H135" s="18" t="str">
        <f>IF($F135="","",IF($F135="SRD",1,IF($F135="USD",IFERROR(INDEX(Instellingen!$B$22:$B$221,MATCH($C135,Instellingen!$A$22:$A$221,1)),""),IF($F135="EUR",IFERROR(INDEX(Instellingen!$C$22:$C$221,MATCH($C135,Instellingen!$A$22:$A$221,1)),""),""))))</f>
        <v/>
      </c>
      <c r="I135" s="16" t="str">
        <f>IF($B135="","",IFERROR(VLOOKUP($B135,Facturen!$A$3:$W$304,5,FALSE),""))</f>
        <v/>
      </c>
      <c r="J135" s="18" t="str">
        <f>IF($I135="","",IF($I135="SRD",1,IF($I135="USD",IFERROR(INDEX(Instellingen!$B$22:$B$221,MATCH($C135,Instellingen!$A$22:$A$221,1)),""),IF($I135="EUR",IFERROR(INDEX(Instellingen!$C$22:$C$221,MATCH($C135,Instellingen!$A$22:$A$221,1)),""),""))))</f>
        <v/>
      </c>
      <c r="K135" s="14" t="str">
        <f t="shared" si="12"/>
        <v/>
      </c>
      <c r="L135" s="14" t="str">
        <f t="shared" si="13"/>
        <v/>
      </c>
      <c r="M135" s="14" t="str">
        <f>IF($B135="","",IFERROR(VLOOKUP($B135,Facturen!$A$3:$W$304,11,FALSE),""))</f>
        <v/>
      </c>
      <c r="N135" s="15" t="str">
        <f t="shared" si="14"/>
        <v/>
      </c>
      <c r="O135" s="15" t="str">
        <f>IF($B135="","",IFERROR(IF(VLOOKUP($B135,Facturen!$A$3:$W$304,7,FALSE)="",Instellingen!$B$4,VLOOKUP($B135,Facturen!$A$3:$W$304,7,FALSE)),""))</f>
        <v/>
      </c>
      <c r="P135" s="14" t="str">
        <f t="shared" si="15"/>
        <v/>
      </c>
      <c r="Q135" s="14" t="str">
        <f t="shared" si="16"/>
        <v/>
      </c>
      <c r="R135" s="14" t="str">
        <f t="shared" si="17"/>
        <v/>
      </c>
      <c r="S135" s="6"/>
    </row>
    <row r="136" spans="1:19" x14ac:dyDescent="0.3">
      <c r="A136" s="6"/>
      <c r="B136" s="6"/>
      <c r="C136" s="8"/>
      <c r="D136" s="6"/>
      <c r="E136" s="7"/>
      <c r="F136" s="6"/>
      <c r="G136" s="12"/>
      <c r="H136" s="18" t="str">
        <f>IF($F136="","",IF($F136="SRD",1,IF($F136="USD",IFERROR(INDEX(Instellingen!$B$22:$B$221,MATCH($C136,Instellingen!$A$22:$A$221,1)),""),IF($F136="EUR",IFERROR(INDEX(Instellingen!$C$22:$C$221,MATCH($C136,Instellingen!$A$22:$A$221,1)),""),""))))</f>
        <v/>
      </c>
      <c r="I136" s="16" t="str">
        <f>IF($B136="","",IFERROR(VLOOKUP($B136,Facturen!$A$3:$W$304,5,FALSE),""))</f>
        <v/>
      </c>
      <c r="J136" s="18" t="str">
        <f>IF($I136="","",IF($I136="SRD",1,IF($I136="USD",IFERROR(INDEX(Instellingen!$B$22:$B$221,MATCH($C136,Instellingen!$A$22:$A$221,1)),""),IF($I136="EUR",IFERROR(INDEX(Instellingen!$C$22:$C$221,MATCH($C136,Instellingen!$A$22:$A$221,1)),""),""))))</f>
        <v/>
      </c>
      <c r="K136" s="14" t="str">
        <f t="shared" si="12"/>
        <v/>
      </c>
      <c r="L136" s="14" t="str">
        <f t="shared" si="13"/>
        <v/>
      </c>
      <c r="M136" s="14" t="str">
        <f>IF($B136="","",IFERROR(VLOOKUP($B136,Facturen!$A$3:$W$304,11,FALSE),""))</f>
        <v/>
      </c>
      <c r="N136" s="15" t="str">
        <f t="shared" si="14"/>
        <v/>
      </c>
      <c r="O136" s="15" t="str">
        <f>IF($B136="","",IFERROR(IF(VLOOKUP($B136,Facturen!$A$3:$W$304,7,FALSE)="",Instellingen!$B$4,VLOOKUP($B136,Facturen!$A$3:$W$304,7,FALSE)),""))</f>
        <v/>
      </c>
      <c r="P136" s="14" t="str">
        <f t="shared" si="15"/>
        <v/>
      </c>
      <c r="Q136" s="14" t="str">
        <f t="shared" si="16"/>
        <v/>
      </c>
      <c r="R136" s="14" t="str">
        <f t="shared" si="17"/>
        <v/>
      </c>
      <c r="S136" s="6"/>
    </row>
    <row r="137" spans="1:19" x14ac:dyDescent="0.3">
      <c r="A137" s="6"/>
      <c r="B137" s="6"/>
      <c r="C137" s="8"/>
      <c r="D137" s="6"/>
      <c r="E137" s="7"/>
      <c r="F137" s="6"/>
      <c r="G137" s="12"/>
      <c r="H137" s="18" t="str">
        <f>IF($F137="","",IF($F137="SRD",1,IF($F137="USD",IFERROR(INDEX(Instellingen!$B$22:$B$221,MATCH($C137,Instellingen!$A$22:$A$221,1)),""),IF($F137="EUR",IFERROR(INDEX(Instellingen!$C$22:$C$221,MATCH($C137,Instellingen!$A$22:$A$221,1)),""),""))))</f>
        <v/>
      </c>
      <c r="I137" s="16" t="str">
        <f>IF($B137="","",IFERROR(VLOOKUP($B137,Facturen!$A$3:$W$304,5,FALSE),""))</f>
        <v/>
      </c>
      <c r="J137" s="18" t="str">
        <f>IF($I137="","",IF($I137="SRD",1,IF($I137="USD",IFERROR(INDEX(Instellingen!$B$22:$B$221,MATCH($C137,Instellingen!$A$22:$A$221,1)),""),IF($I137="EUR",IFERROR(INDEX(Instellingen!$C$22:$C$221,MATCH($C137,Instellingen!$A$22:$A$221,1)),""),""))))</f>
        <v/>
      </c>
      <c r="K137" s="14" t="str">
        <f t="shared" si="12"/>
        <v/>
      </c>
      <c r="L137" s="14" t="str">
        <f t="shared" si="13"/>
        <v/>
      </c>
      <c r="M137" s="14" t="str">
        <f>IF($B137="","",IFERROR(VLOOKUP($B137,Facturen!$A$3:$W$304,11,FALSE),""))</f>
        <v/>
      </c>
      <c r="N137" s="15" t="str">
        <f t="shared" si="14"/>
        <v/>
      </c>
      <c r="O137" s="15" t="str">
        <f>IF($B137="","",IFERROR(IF(VLOOKUP($B137,Facturen!$A$3:$W$304,7,FALSE)="",Instellingen!$B$4,VLOOKUP($B137,Facturen!$A$3:$W$304,7,FALSE)),""))</f>
        <v/>
      </c>
      <c r="P137" s="14" t="str">
        <f t="shared" si="15"/>
        <v/>
      </c>
      <c r="Q137" s="14" t="str">
        <f t="shared" si="16"/>
        <v/>
      </c>
      <c r="R137" s="14" t="str">
        <f t="shared" si="17"/>
        <v/>
      </c>
      <c r="S137" s="6"/>
    </row>
    <row r="138" spans="1:19" x14ac:dyDescent="0.3">
      <c r="A138" s="6"/>
      <c r="B138" s="6"/>
      <c r="C138" s="8"/>
      <c r="D138" s="6"/>
      <c r="E138" s="7"/>
      <c r="F138" s="6"/>
      <c r="G138" s="12"/>
      <c r="H138" s="18" t="str">
        <f>IF($F138="","",IF($F138="SRD",1,IF($F138="USD",IFERROR(INDEX(Instellingen!$B$22:$B$221,MATCH($C138,Instellingen!$A$22:$A$221,1)),""),IF($F138="EUR",IFERROR(INDEX(Instellingen!$C$22:$C$221,MATCH($C138,Instellingen!$A$22:$A$221,1)),""),""))))</f>
        <v/>
      </c>
      <c r="I138" s="16" t="str">
        <f>IF($B138="","",IFERROR(VLOOKUP($B138,Facturen!$A$3:$W$304,5,FALSE),""))</f>
        <v/>
      </c>
      <c r="J138" s="18" t="str">
        <f>IF($I138="","",IF($I138="SRD",1,IF($I138="USD",IFERROR(INDEX(Instellingen!$B$22:$B$221,MATCH($C138,Instellingen!$A$22:$A$221,1)),""),IF($I138="EUR",IFERROR(INDEX(Instellingen!$C$22:$C$221,MATCH($C138,Instellingen!$A$22:$A$221,1)),""),""))))</f>
        <v/>
      </c>
      <c r="K138" s="14" t="str">
        <f t="shared" si="12"/>
        <v/>
      </c>
      <c r="L138" s="14" t="str">
        <f t="shared" si="13"/>
        <v/>
      </c>
      <c r="M138" s="14" t="str">
        <f>IF($B138="","",IFERROR(VLOOKUP($B138,Facturen!$A$3:$W$304,11,FALSE),""))</f>
        <v/>
      </c>
      <c r="N138" s="15" t="str">
        <f t="shared" si="14"/>
        <v/>
      </c>
      <c r="O138" s="15" t="str">
        <f>IF($B138="","",IFERROR(IF(VLOOKUP($B138,Facturen!$A$3:$W$304,7,FALSE)="",Instellingen!$B$4,VLOOKUP($B138,Facturen!$A$3:$W$304,7,FALSE)),""))</f>
        <v/>
      </c>
      <c r="P138" s="14" t="str">
        <f t="shared" si="15"/>
        <v/>
      </c>
      <c r="Q138" s="14" t="str">
        <f t="shared" si="16"/>
        <v/>
      </c>
      <c r="R138" s="14" t="str">
        <f t="shared" si="17"/>
        <v/>
      </c>
      <c r="S138" s="6"/>
    </row>
    <row r="139" spans="1:19" x14ac:dyDescent="0.3">
      <c r="A139" s="6"/>
      <c r="B139" s="6"/>
      <c r="C139" s="8"/>
      <c r="D139" s="6"/>
      <c r="E139" s="7"/>
      <c r="F139" s="6"/>
      <c r="G139" s="12"/>
      <c r="H139" s="18" t="str">
        <f>IF($F139="","",IF($F139="SRD",1,IF($F139="USD",IFERROR(INDEX(Instellingen!$B$22:$B$221,MATCH($C139,Instellingen!$A$22:$A$221,1)),""),IF($F139="EUR",IFERROR(INDEX(Instellingen!$C$22:$C$221,MATCH($C139,Instellingen!$A$22:$A$221,1)),""),""))))</f>
        <v/>
      </c>
      <c r="I139" s="16" t="str">
        <f>IF($B139="","",IFERROR(VLOOKUP($B139,Facturen!$A$3:$W$304,5,FALSE),""))</f>
        <v/>
      </c>
      <c r="J139" s="18" t="str">
        <f>IF($I139="","",IF($I139="SRD",1,IF($I139="USD",IFERROR(INDEX(Instellingen!$B$22:$B$221,MATCH($C139,Instellingen!$A$22:$A$221,1)),""),IF($I139="EUR",IFERROR(INDEX(Instellingen!$C$22:$C$221,MATCH($C139,Instellingen!$A$22:$A$221,1)),""),""))))</f>
        <v/>
      </c>
      <c r="K139" s="14" t="str">
        <f t="shared" si="12"/>
        <v/>
      </c>
      <c r="L139" s="14" t="str">
        <f t="shared" si="13"/>
        <v/>
      </c>
      <c r="M139" s="14" t="str">
        <f>IF($B139="","",IFERROR(VLOOKUP($B139,Facturen!$A$3:$W$304,11,FALSE),""))</f>
        <v/>
      </c>
      <c r="N139" s="15" t="str">
        <f t="shared" si="14"/>
        <v/>
      </c>
      <c r="O139" s="15" t="str">
        <f>IF($B139="","",IFERROR(IF(VLOOKUP($B139,Facturen!$A$3:$W$304,7,FALSE)="",Instellingen!$B$4,VLOOKUP($B139,Facturen!$A$3:$W$304,7,FALSE)),""))</f>
        <v/>
      </c>
      <c r="P139" s="14" t="str">
        <f t="shared" si="15"/>
        <v/>
      </c>
      <c r="Q139" s="14" t="str">
        <f t="shared" si="16"/>
        <v/>
      </c>
      <c r="R139" s="14" t="str">
        <f t="shared" si="17"/>
        <v/>
      </c>
      <c r="S139" s="6"/>
    </row>
    <row r="140" spans="1:19" x14ac:dyDescent="0.3">
      <c r="A140" s="6"/>
      <c r="B140" s="6"/>
      <c r="C140" s="8"/>
      <c r="D140" s="6"/>
      <c r="E140" s="7"/>
      <c r="F140" s="6"/>
      <c r="G140" s="12"/>
      <c r="H140" s="18" t="str">
        <f>IF($F140="","",IF($F140="SRD",1,IF($F140="USD",IFERROR(INDEX(Instellingen!$B$22:$B$221,MATCH($C140,Instellingen!$A$22:$A$221,1)),""),IF($F140="EUR",IFERROR(INDEX(Instellingen!$C$22:$C$221,MATCH($C140,Instellingen!$A$22:$A$221,1)),""),""))))</f>
        <v/>
      </c>
      <c r="I140" s="16" t="str">
        <f>IF($B140="","",IFERROR(VLOOKUP($B140,Facturen!$A$3:$W$304,5,FALSE),""))</f>
        <v/>
      </c>
      <c r="J140" s="18" t="str">
        <f>IF($I140="","",IF($I140="SRD",1,IF($I140="USD",IFERROR(INDEX(Instellingen!$B$22:$B$221,MATCH($C140,Instellingen!$A$22:$A$221,1)),""),IF($I140="EUR",IFERROR(INDEX(Instellingen!$C$22:$C$221,MATCH($C140,Instellingen!$A$22:$A$221,1)),""),""))))</f>
        <v/>
      </c>
      <c r="K140" s="14" t="str">
        <f t="shared" si="12"/>
        <v/>
      </c>
      <c r="L140" s="14" t="str">
        <f t="shared" si="13"/>
        <v/>
      </c>
      <c r="M140" s="14" t="str">
        <f>IF($B140="","",IFERROR(VLOOKUP($B140,Facturen!$A$3:$W$304,11,FALSE),""))</f>
        <v/>
      </c>
      <c r="N140" s="15" t="str">
        <f t="shared" si="14"/>
        <v/>
      </c>
      <c r="O140" s="15" t="str">
        <f>IF($B140="","",IFERROR(IF(VLOOKUP($B140,Facturen!$A$3:$W$304,7,FALSE)="",Instellingen!$B$4,VLOOKUP($B140,Facturen!$A$3:$W$304,7,FALSE)),""))</f>
        <v/>
      </c>
      <c r="P140" s="14" t="str">
        <f t="shared" si="15"/>
        <v/>
      </c>
      <c r="Q140" s="14" t="str">
        <f t="shared" si="16"/>
        <v/>
      </c>
      <c r="R140" s="14" t="str">
        <f t="shared" si="17"/>
        <v/>
      </c>
      <c r="S140" s="6"/>
    </row>
    <row r="141" spans="1:19" x14ac:dyDescent="0.3">
      <c r="A141" s="6"/>
      <c r="B141" s="6"/>
      <c r="C141" s="8"/>
      <c r="D141" s="6"/>
      <c r="E141" s="7"/>
      <c r="F141" s="6"/>
      <c r="G141" s="12"/>
      <c r="H141" s="18" t="str">
        <f>IF($F141="","",IF($F141="SRD",1,IF($F141="USD",IFERROR(INDEX(Instellingen!$B$22:$B$221,MATCH($C141,Instellingen!$A$22:$A$221,1)),""),IF($F141="EUR",IFERROR(INDEX(Instellingen!$C$22:$C$221,MATCH($C141,Instellingen!$A$22:$A$221,1)),""),""))))</f>
        <v/>
      </c>
      <c r="I141" s="16" t="str">
        <f>IF($B141="","",IFERROR(VLOOKUP($B141,Facturen!$A$3:$W$304,5,FALSE),""))</f>
        <v/>
      </c>
      <c r="J141" s="18" t="str">
        <f>IF($I141="","",IF($I141="SRD",1,IF($I141="USD",IFERROR(INDEX(Instellingen!$B$22:$B$221,MATCH($C141,Instellingen!$A$22:$A$221,1)),""),IF($I141="EUR",IFERROR(INDEX(Instellingen!$C$22:$C$221,MATCH($C141,Instellingen!$A$22:$A$221,1)),""),""))))</f>
        <v/>
      </c>
      <c r="K141" s="14" t="str">
        <f t="shared" si="12"/>
        <v/>
      </c>
      <c r="L141" s="14" t="str">
        <f t="shared" si="13"/>
        <v/>
      </c>
      <c r="M141" s="14" t="str">
        <f>IF($B141="","",IFERROR(VLOOKUP($B141,Facturen!$A$3:$W$304,11,FALSE),""))</f>
        <v/>
      </c>
      <c r="N141" s="15" t="str">
        <f t="shared" si="14"/>
        <v/>
      </c>
      <c r="O141" s="15" t="str">
        <f>IF($B141="","",IFERROR(IF(VLOOKUP($B141,Facturen!$A$3:$W$304,7,FALSE)="",Instellingen!$B$4,VLOOKUP($B141,Facturen!$A$3:$W$304,7,FALSE)),""))</f>
        <v/>
      </c>
      <c r="P141" s="14" t="str">
        <f t="shared" si="15"/>
        <v/>
      </c>
      <c r="Q141" s="14" t="str">
        <f t="shared" si="16"/>
        <v/>
      </c>
      <c r="R141" s="14" t="str">
        <f t="shared" si="17"/>
        <v/>
      </c>
      <c r="S141" s="6"/>
    </row>
    <row r="142" spans="1:19" x14ac:dyDescent="0.3">
      <c r="A142" s="6"/>
      <c r="B142" s="6"/>
      <c r="C142" s="8"/>
      <c r="D142" s="6"/>
      <c r="E142" s="7"/>
      <c r="F142" s="6"/>
      <c r="G142" s="12"/>
      <c r="H142" s="18" t="str">
        <f>IF($F142="","",IF($F142="SRD",1,IF($F142="USD",IFERROR(INDEX(Instellingen!$B$22:$B$221,MATCH($C142,Instellingen!$A$22:$A$221,1)),""),IF($F142="EUR",IFERROR(INDEX(Instellingen!$C$22:$C$221,MATCH($C142,Instellingen!$A$22:$A$221,1)),""),""))))</f>
        <v/>
      </c>
      <c r="I142" s="16" t="str">
        <f>IF($B142="","",IFERROR(VLOOKUP($B142,Facturen!$A$3:$W$304,5,FALSE),""))</f>
        <v/>
      </c>
      <c r="J142" s="18" t="str">
        <f>IF($I142="","",IF($I142="SRD",1,IF($I142="USD",IFERROR(INDEX(Instellingen!$B$22:$B$221,MATCH($C142,Instellingen!$A$22:$A$221,1)),""),IF($I142="EUR",IFERROR(INDEX(Instellingen!$C$22:$C$221,MATCH($C142,Instellingen!$A$22:$A$221,1)),""),""))))</f>
        <v/>
      </c>
      <c r="K142" s="14" t="str">
        <f t="shared" si="12"/>
        <v/>
      </c>
      <c r="L142" s="14" t="str">
        <f t="shared" si="13"/>
        <v/>
      </c>
      <c r="M142" s="14" t="str">
        <f>IF($B142="","",IFERROR(VLOOKUP($B142,Facturen!$A$3:$W$304,11,FALSE),""))</f>
        <v/>
      </c>
      <c r="N142" s="15" t="str">
        <f t="shared" si="14"/>
        <v/>
      </c>
      <c r="O142" s="15" t="str">
        <f>IF($B142="","",IFERROR(IF(VLOOKUP($B142,Facturen!$A$3:$W$304,7,FALSE)="",Instellingen!$B$4,VLOOKUP($B142,Facturen!$A$3:$W$304,7,FALSE)),""))</f>
        <v/>
      </c>
      <c r="P142" s="14" t="str">
        <f t="shared" si="15"/>
        <v/>
      </c>
      <c r="Q142" s="14" t="str">
        <f t="shared" si="16"/>
        <v/>
      </c>
      <c r="R142" s="14" t="str">
        <f t="shared" si="17"/>
        <v/>
      </c>
      <c r="S142" s="6"/>
    </row>
    <row r="143" spans="1:19" x14ac:dyDescent="0.3">
      <c r="A143" s="6"/>
      <c r="B143" s="6"/>
      <c r="C143" s="8"/>
      <c r="D143" s="6"/>
      <c r="E143" s="7"/>
      <c r="F143" s="6"/>
      <c r="G143" s="12"/>
      <c r="H143" s="18" t="str">
        <f>IF($F143="","",IF($F143="SRD",1,IF($F143="USD",IFERROR(INDEX(Instellingen!$B$22:$B$221,MATCH($C143,Instellingen!$A$22:$A$221,1)),""),IF($F143="EUR",IFERROR(INDEX(Instellingen!$C$22:$C$221,MATCH($C143,Instellingen!$A$22:$A$221,1)),""),""))))</f>
        <v/>
      </c>
      <c r="I143" s="16" t="str">
        <f>IF($B143="","",IFERROR(VLOOKUP($B143,Facturen!$A$3:$W$304,5,FALSE),""))</f>
        <v/>
      </c>
      <c r="J143" s="18" t="str">
        <f>IF($I143="","",IF($I143="SRD",1,IF($I143="USD",IFERROR(INDEX(Instellingen!$B$22:$B$221,MATCH($C143,Instellingen!$A$22:$A$221,1)),""),IF($I143="EUR",IFERROR(INDEX(Instellingen!$C$22:$C$221,MATCH($C143,Instellingen!$A$22:$A$221,1)),""),""))))</f>
        <v/>
      </c>
      <c r="K143" s="14" t="str">
        <f t="shared" si="12"/>
        <v/>
      </c>
      <c r="L143" s="14" t="str">
        <f t="shared" si="13"/>
        <v/>
      </c>
      <c r="M143" s="14" t="str">
        <f>IF($B143="","",IFERROR(VLOOKUP($B143,Facturen!$A$3:$W$304,11,FALSE),""))</f>
        <v/>
      </c>
      <c r="N143" s="15" t="str">
        <f t="shared" si="14"/>
        <v/>
      </c>
      <c r="O143" s="15" t="str">
        <f>IF($B143="","",IFERROR(IF(VLOOKUP($B143,Facturen!$A$3:$W$304,7,FALSE)="",Instellingen!$B$4,VLOOKUP($B143,Facturen!$A$3:$W$304,7,FALSE)),""))</f>
        <v/>
      </c>
      <c r="P143" s="14" t="str">
        <f t="shared" si="15"/>
        <v/>
      </c>
      <c r="Q143" s="14" t="str">
        <f t="shared" si="16"/>
        <v/>
      </c>
      <c r="R143" s="14" t="str">
        <f t="shared" si="17"/>
        <v/>
      </c>
      <c r="S143" s="6"/>
    </row>
    <row r="144" spans="1:19" x14ac:dyDescent="0.3">
      <c r="A144" s="6"/>
      <c r="B144" s="6"/>
      <c r="C144" s="8"/>
      <c r="D144" s="6"/>
      <c r="E144" s="7"/>
      <c r="F144" s="6"/>
      <c r="G144" s="12"/>
      <c r="H144" s="18" t="str">
        <f>IF($F144="","",IF($F144="SRD",1,IF($F144="USD",IFERROR(INDEX(Instellingen!$B$22:$B$221,MATCH($C144,Instellingen!$A$22:$A$221,1)),""),IF($F144="EUR",IFERROR(INDEX(Instellingen!$C$22:$C$221,MATCH($C144,Instellingen!$A$22:$A$221,1)),""),""))))</f>
        <v/>
      </c>
      <c r="I144" s="16" t="str">
        <f>IF($B144="","",IFERROR(VLOOKUP($B144,Facturen!$A$3:$W$304,5,FALSE),""))</f>
        <v/>
      </c>
      <c r="J144" s="18" t="str">
        <f>IF($I144="","",IF($I144="SRD",1,IF($I144="USD",IFERROR(INDEX(Instellingen!$B$22:$B$221,MATCH($C144,Instellingen!$A$22:$A$221,1)),""),IF($I144="EUR",IFERROR(INDEX(Instellingen!$C$22:$C$221,MATCH($C144,Instellingen!$A$22:$A$221,1)),""),""))))</f>
        <v/>
      </c>
      <c r="K144" s="14" t="str">
        <f t="shared" si="12"/>
        <v/>
      </c>
      <c r="L144" s="14" t="str">
        <f t="shared" si="13"/>
        <v/>
      </c>
      <c r="M144" s="14" t="str">
        <f>IF($B144="","",IFERROR(VLOOKUP($B144,Facturen!$A$3:$W$304,11,FALSE),""))</f>
        <v/>
      </c>
      <c r="N144" s="15" t="str">
        <f t="shared" si="14"/>
        <v/>
      </c>
      <c r="O144" s="15" t="str">
        <f>IF($B144="","",IFERROR(IF(VLOOKUP($B144,Facturen!$A$3:$W$304,7,FALSE)="",Instellingen!$B$4,VLOOKUP($B144,Facturen!$A$3:$W$304,7,FALSE)),""))</f>
        <v/>
      </c>
      <c r="P144" s="14" t="str">
        <f t="shared" si="15"/>
        <v/>
      </c>
      <c r="Q144" s="14" t="str">
        <f t="shared" si="16"/>
        <v/>
      </c>
      <c r="R144" s="14" t="str">
        <f t="shared" si="17"/>
        <v/>
      </c>
      <c r="S144" s="6"/>
    </row>
    <row r="145" spans="1:19" x14ac:dyDescent="0.3">
      <c r="A145" s="6"/>
      <c r="B145" s="6"/>
      <c r="C145" s="8"/>
      <c r="D145" s="6"/>
      <c r="E145" s="7"/>
      <c r="F145" s="6"/>
      <c r="G145" s="12"/>
      <c r="H145" s="18" t="str">
        <f>IF($F145="","",IF($F145="SRD",1,IF($F145="USD",IFERROR(INDEX(Instellingen!$B$22:$B$221,MATCH($C145,Instellingen!$A$22:$A$221,1)),""),IF($F145="EUR",IFERROR(INDEX(Instellingen!$C$22:$C$221,MATCH($C145,Instellingen!$A$22:$A$221,1)),""),""))))</f>
        <v/>
      </c>
      <c r="I145" s="16" t="str">
        <f>IF($B145="","",IFERROR(VLOOKUP($B145,Facturen!$A$3:$W$304,5,FALSE),""))</f>
        <v/>
      </c>
      <c r="J145" s="18" t="str">
        <f>IF($I145="","",IF($I145="SRD",1,IF($I145="USD",IFERROR(INDEX(Instellingen!$B$22:$B$221,MATCH($C145,Instellingen!$A$22:$A$221,1)),""),IF($I145="EUR",IFERROR(INDEX(Instellingen!$C$22:$C$221,MATCH($C145,Instellingen!$A$22:$A$221,1)),""),""))))</f>
        <v/>
      </c>
      <c r="K145" s="14" t="str">
        <f t="shared" si="12"/>
        <v/>
      </c>
      <c r="L145" s="14" t="str">
        <f t="shared" si="13"/>
        <v/>
      </c>
      <c r="M145" s="14" t="str">
        <f>IF($B145="","",IFERROR(VLOOKUP($B145,Facturen!$A$3:$W$304,11,FALSE),""))</f>
        <v/>
      </c>
      <c r="N145" s="15" t="str">
        <f t="shared" si="14"/>
        <v/>
      </c>
      <c r="O145" s="15" t="str">
        <f>IF($B145="","",IFERROR(IF(VLOOKUP($B145,Facturen!$A$3:$W$304,7,FALSE)="",Instellingen!$B$4,VLOOKUP($B145,Facturen!$A$3:$W$304,7,FALSE)),""))</f>
        <v/>
      </c>
      <c r="P145" s="14" t="str">
        <f t="shared" si="15"/>
        <v/>
      </c>
      <c r="Q145" s="14" t="str">
        <f t="shared" si="16"/>
        <v/>
      </c>
      <c r="R145" s="14" t="str">
        <f t="shared" si="17"/>
        <v/>
      </c>
      <c r="S145" s="6"/>
    </row>
    <row r="146" spans="1:19" x14ac:dyDescent="0.3">
      <c r="A146" s="6"/>
      <c r="B146" s="6"/>
      <c r="C146" s="8"/>
      <c r="D146" s="6"/>
      <c r="E146" s="7"/>
      <c r="F146" s="6"/>
      <c r="G146" s="12"/>
      <c r="H146" s="18" t="str">
        <f>IF($F146="","",IF($F146="SRD",1,IF($F146="USD",IFERROR(INDEX(Instellingen!$B$22:$B$221,MATCH($C146,Instellingen!$A$22:$A$221,1)),""),IF($F146="EUR",IFERROR(INDEX(Instellingen!$C$22:$C$221,MATCH($C146,Instellingen!$A$22:$A$221,1)),""),""))))</f>
        <v/>
      </c>
      <c r="I146" s="16" t="str">
        <f>IF($B146="","",IFERROR(VLOOKUP($B146,Facturen!$A$3:$W$304,5,FALSE),""))</f>
        <v/>
      </c>
      <c r="J146" s="18" t="str">
        <f>IF($I146="","",IF($I146="SRD",1,IF($I146="USD",IFERROR(INDEX(Instellingen!$B$22:$B$221,MATCH($C146,Instellingen!$A$22:$A$221,1)),""),IF($I146="EUR",IFERROR(INDEX(Instellingen!$C$22:$C$221,MATCH($C146,Instellingen!$A$22:$A$221,1)),""),""))))</f>
        <v/>
      </c>
      <c r="K146" s="14" t="str">
        <f t="shared" si="12"/>
        <v/>
      </c>
      <c r="L146" s="14" t="str">
        <f t="shared" si="13"/>
        <v/>
      </c>
      <c r="M146" s="14" t="str">
        <f>IF($B146="","",IFERROR(VLOOKUP($B146,Facturen!$A$3:$W$304,11,FALSE),""))</f>
        <v/>
      </c>
      <c r="N146" s="15" t="str">
        <f t="shared" si="14"/>
        <v/>
      </c>
      <c r="O146" s="15" t="str">
        <f>IF($B146="","",IFERROR(IF(VLOOKUP($B146,Facturen!$A$3:$W$304,7,FALSE)="",Instellingen!$B$4,VLOOKUP($B146,Facturen!$A$3:$W$304,7,FALSE)),""))</f>
        <v/>
      </c>
      <c r="P146" s="14" t="str">
        <f t="shared" si="15"/>
        <v/>
      </c>
      <c r="Q146" s="14" t="str">
        <f t="shared" si="16"/>
        <v/>
      </c>
      <c r="R146" s="14" t="str">
        <f t="shared" si="17"/>
        <v/>
      </c>
      <c r="S146" s="6"/>
    </row>
    <row r="147" spans="1:19" x14ac:dyDescent="0.3">
      <c r="A147" s="6"/>
      <c r="B147" s="6"/>
      <c r="C147" s="8"/>
      <c r="D147" s="6"/>
      <c r="E147" s="7"/>
      <c r="F147" s="6"/>
      <c r="G147" s="12"/>
      <c r="H147" s="18" t="str">
        <f>IF($F147="","",IF($F147="SRD",1,IF($F147="USD",IFERROR(INDEX(Instellingen!$B$22:$B$221,MATCH($C147,Instellingen!$A$22:$A$221,1)),""),IF($F147="EUR",IFERROR(INDEX(Instellingen!$C$22:$C$221,MATCH($C147,Instellingen!$A$22:$A$221,1)),""),""))))</f>
        <v/>
      </c>
      <c r="I147" s="16" t="str">
        <f>IF($B147="","",IFERROR(VLOOKUP($B147,Facturen!$A$3:$W$304,5,FALSE),""))</f>
        <v/>
      </c>
      <c r="J147" s="18" t="str">
        <f>IF($I147="","",IF($I147="SRD",1,IF($I147="USD",IFERROR(INDEX(Instellingen!$B$22:$B$221,MATCH($C147,Instellingen!$A$22:$A$221,1)),""),IF($I147="EUR",IFERROR(INDEX(Instellingen!$C$22:$C$221,MATCH($C147,Instellingen!$A$22:$A$221,1)),""),""))))</f>
        <v/>
      </c>
      <c r="K147" s="14" t="str">
        <f t="shared" si="12"/>
        <v/>
      </c>
      <c r="L147" s="14" t="str">
        <f t="shared" si="13"/>
        <v/>
      </c>
      <c r="M147" s="14" t="str">
        <f>IF($B147="","",IFERROR(VLOOKUP($B147,Facturen!$A$3:$W$304,11,FALSE),""))</f>
        <v/>
      </c>
      <c r="N147" s="15" t="str">
        <f t="shared" si="14"/>
        <v/>
      </c>
      <c r="O147" s="15" t="str">
        <f>IF($B147="","",IFERROR(IF(VLOOKUP($B147,Facturen!$A$3:$W$304,7,FALSE)="",Instellingen!$B$4,VLOOKUP($B147,Facturen!$A$3:$W$304,7,FALSE)),""))</f>
        <v/>
      </c>
      <c r="P147" s="14" t="str">
        <f t="shared" si="15"/>
        <v/>
      </c>
      <c r="Q147" s="14" t="str">
        <f t="shared" si="16"/>
        <v/>
      </c>
      <c r="R147" s="14" t="str">
        <f t="shared" si="17"/>
        <v/>
      </c>
      <c r="S147" s="6"/>
    </row>
    <row r="148" spans="1:19" x14ac:dyDescent="0.3">
      <c r="A148" s="6"/>
      <c r="B148" s="6"/>
      <c r="C148" s="8"/>
      <c r="D148" s="6"/>
      <c r="E148" s="7"/>
      <c r="F148" s="6"/>
      <c r="G148" s="12"/>
      <c r="H148" s="18" t="str">
        <f>IF($F148="","",IF($F148="SRD",1,IF($F148="USD",IFERROR(INDEX(Instellingen!$B$22:$B$221,MATCH($C148,Instellingen!$A$22:$A$221,1)),""),IF($F148="EUR",IFERROR(INDEX(Instellingen!$C$22:$C$221,MATCH($C148,Instellingen!$A$22:$A$221,1)),""),""))))</f>
        <v/>
      </c>
      <c r="I148" s="16" t="str">
        <f>IF($B148="","",IFERROR(VLOOKUP($B148,Facturen!$A$3:$W$304,5,FALSE),""))</f>
        <v/>
      </c>
      <c r="J148" s="18" t="str">
        <f>IF($I148="","",IF($I148="SRD",1,IF($I148="USD",IFERROR(INDEX(Instellingen!$B$22:$B$221,MATCH($C148,Instellingen!$A$22:$A$221,1)),""),IF($I148="EUR",IFERROR(INDEX(Instellingen!$C$22:$C$221,MATCH($C148,Instellingen!$A$22:$A$221,1)),""),""))))</f>
        <v/>
      </c>
      <c r="K148" s="14" t="str">
        <f t="shared" si="12"/>
        <v/>
      </c>
      <c r="L148" s="14" t="str">
        <f t="shared" si="13"/>
        <v/>
      </c>
      <c r="M148" s="14" t="str">
        <f>IF($B148="","",IFERROR(VLOOKUP($B148,Facturen!$A$3:$W$304,11,FALSE),""))</f>
        <v/>
      </c>
      <c r="N148" s="15" t="str">
        <f t="shared" si="14"/>
        <v/>
      </c>
      <c r="O148" s="15" t="str">
        <f>IF($B148="","",IFERROR(IF(VLOOKUP($B148,Facturen!$A$3:$W$304,7,FALSE)="",Instellingen!$B$4,VLOOKUP($B148,Facturen!$A$3:$W$304,7,FALSE)),""))</f>
        <v/>
      </c>
      <c r="P148" s="14" t="str">
        <f t="shared" si="15"/>
        <v/>
      </c>
      <c r="Q148" s="14" t="str">
        <f t="shared" si="16"/>
        <v/>
      </c>
      <c r="R148" s="14" t="str">
        <f t="shared" si="17"/>
        <v/>
      </c>
      <c r="S148" s="6"/>
    </row>
    <row r="149" spans="1:19" x14ac:dyDescent="0.3">
      <c r="A149" s="6"/>
      <c r="B149" s="6"/>
      <c r="C149" s="8"/>
      <c r="D149" s="6"/>
      <c r="E149" s="7"/>
      <c r="F149" s="6"/>
      <c r="G149" s="12"/>
      <c r="H149" s="18" t="str">
        <f>IF($F149="","",IF($F149="SRD",1,IF($F149="USD",IFERROR(INDEX(Instellingen!$B$22:$B$221,MATCH($C149,Instellingen!$A$22:$A$221,1)),""),IF($F149="EUR",IFERROR(INDEX(Instellingen!$C$22:$C$221,MATCH($C149,Instellingen!$A$22:$A$221,1)),""),""))))</f>
        <v/>
      </c>
      <c r="I149" s="16" t="str">
        <f>IF($B149="","",IFERROR(VLOOKUP($B149,Facturen!$A$3:$W$304,5,FALSE),""))</f>
        <v/>
      </c>
      <c r="J149" s="18" t="str">
        <f>IF($I149="","",IF($I149="SRD",1,IF($I149="USD",IFERROR(INDEX(Instellingen!$B$22:$B$221,MATCH($C149,Instellingen!$A$22:$A$221,1)),""),IF($I149="EUR",IFERROR(INDEX(Instellingen!$C$22:$C$221,MATCH($C149,Instellingen!$A$22:$A$221,1)),""),""))))</f>
        <v/>
      </c>
      <c r="K149" s="14" t="str">
        <f t="shared" si="12"/>
        <v/>
      </c>
      <c r="L149" s="14" t="str">
        <f t="shared" si="13"/>
        <v/>
      </c>
      <c r="M149" s="14" t="str">
        <f>IF($B149="","",IFERROR(VLOOKUP($B149,Facturen!$A$3:$W$304,11,FALSE),""))</f>
        <v/>
      </c>
      <c r="N149" s="15" t="str">
        <f t="shared" si="14"/>
        <v/>
      </c>
      <c r="O149" s="15" t="str">
        <f>IF($B149="","",IFERROR(IF(VLOOKUP($B149,Facturen!$A$3:$W$304,7,FALSE)="",Instellingen!$B$4,VLOOKUP($B149,Facturen!$A$3:$W$304,7,FALSE)),""))</f>
        <v/>
      </c>
      <c r="P149" s="14" t="str">
        <f t="shared" si="15"/>
        <v/>
      </c>
      <c r="Q149" s="14" t="str">
        <f t="shared" si="16"/>
        <v/>
      </c>
      <c r="R149" s="14" t="str">
        <f t="shared" si="17"/>
        <v/>
      </c>
      <c r="S149" s="6"/>
    </row>
    <row r="150" spans="1:19" x14ac:dyDescent="0.3">
      <c r="A150" s="6"/>
      <c r="B150" s="6"/>
      <c r="C150" s="8"/>
      <c r="D150" s="6"/>
      <c r="E150" s="7"/>
      <c r="F150" s="6"/>
      <c r="G150" s="12"/>
      <c r="H150" s="18" t="str">
        <f>IF($F150="","",IF($F150="SRD",1,IF($F150="USD",IFERROR(INDEX(Instellingen!$B$22:$B$221,MATCH($C150,Instellingen!$A$22:$A$221,1)),""),IF($F150="EUR",IFERROR(INDEX(Instellingen!$C$22:$C$221,MATCH($C150,Instellingen!$A$22:$A$221,1)),""),""))))</f>
        <v/>
      </c>
      <c r="I150" s="16" t="str">
        <f>IF($B150="","",IFERROR(VLOOKUP($B150,Facturen!$A$3:$W$304,5,FALSE),""))</f>
        <v/>
      </c>
      <c r="J150" s="18" t="str">
        <f>IF($I150="","",IF($I150="SRD",1,IF($I150="USD",IFERROR(INDEX(Instellingen!$B$22:$B$221,MATCH($C150,Instellingen!$A$22:$A$221,1)),""),IF($I150="EUR",IFERROR(INDEX(Instellingen!$C$22:$C$221,MATCH($C150,Instellingen!$A$22:$A$221,1)),""),""))))</f>
        <v/>
      </c>
      <c r="K150" s="14" t="str">
        <f t="shared" si="12"/>
        <v/>
      </c>
      <c r="L150" s="14" t="str">
        <f t="shared" si="13"/>
        <v/>
      </c>
      <c r="M150" s="14" t="str">
        <f>IF($B150="","",IFERROR(VLOOKUP($B150,Facturen!$A$3:$W$304,11,FALSE),""))</f>
        <v/>
      </c>
      <c r="N150" s="15" t="str">
        <f t="shared" si="14"/>
        <v/>
      </c>
      <c r="O150" s="15" t="str">
        <f>IF($B150="","",IFERROR(IF(VLOOKUP($B150,Facturen!$A$3:$W$304,7,FALSE)="",Instellingen!$B$4,VLOOKUP($B150,Facturen!$A$3:$W$304,7,FALSE)),""))</f>
        <v/>
      </c>
      <c r="P150" s="14" t="str">
        <f t="shared" si="15"/>
        <v/>
      </c>
      <c r="Q150" s="14" t="str">
        <f t="shared" si="16"/>
        <v/>
      </c>
      <c r="R150" s="14" t="str">
        <f t="shared" si="17"/>
        <v/>
      </c>
      <c r="S150" s="6"/>
    </row>
    <row r="151" spans="1:19" x14ac:dyDescent="0.3">
      <c r="A151" s="6"/>
      <c r="B151" s="6"/>
      <c r="C151" s="8"/>
      <c r="D151" s="6"/>
      <c r="E151" s="7"/>
      <c r="F151" s="6"/>
      <c r="G151" s="12"/>
      <c r="H151" s="18" t="str">
        <f>IF($F151="","",IF($F151="SRD",1,IF($F151="USD",IFERROR(INDEX(Instellingen!$B$22:$B$221,MATCH($C151,Instellingen!$A$22:$A$221,1)),""),IF($F151="EUR",IFERROR(INDEX(Instellingen!$C$22:$C$221,MATCH($C151,Instellingen!$A$22:$A$221,1)),""),""))))</f>
        <v/>
      </c>
      <c r="I151" s="16" t="str">
        <f>IF($B151="","",IFERROR(VLOOKUP($B151,Facturen!$A$3:$W$304,5,FALSE),""))</f>
        <v/>
      </c>
      <c r="J151" s="18" t="str">
        <f>IF($I151="","",IF($I151="SRD",1,IF($I151="USD",IFERROR(INDEX(Instellingen!$B$22:$B$221,MATCH($C151,Instellingen!$A$22:$A$221,1)),""),IF($I151="EUR",IFERROR(INDEX(Instellingen!$C$22:$C$221,MATCH($C151,Instellingen!$A$22:$A$221,1)),""),""))))</f>
        <v/>
      </c>
      <c r="K151" s="14" t="str">
        <f t="shared" si="12"/>
        <v/>
      </c>
      <c r="L151" s="14" t="str">
        <f t="shared" si="13"/>
        <v/>
      </c>
      <c r="M151" s="14" t="str">
        <f>IF($B151="","",IFERROR(VLOOKUP($B151,Facturen!$A$3:$W$304,11,FALSE),""))</f>
        <v/>
      </c>
      <c r="N151" s="15" t="str">
        <f t="shared" si="14"/>
        <v/>
      </c>
      <c r="O151" s="15" t="str">
        <f>IF($B151="","",IFERROR(IF(VLOOKUP($B151,Facturen!$A$3:$W$304,7,FALSE)="",Instellingen!$B$4,VLOOKUP($B151,Facturen!$A$3:$W$304,7,FALSE)),""))</f>
        <v/>
      </c>
      <c r="P151" s="14" t="str">
        <f t="shared" si="15"/>
        <v/>
      </c>
      <c r="Q151" s="14" t="str">
        <f t="shared" si="16"/>
        <v/>
      </c>
      <c r="R151" s="14" t="str">
        <f t="shared" si="17"/>
        <v/>
      </c>
      <c r="S151" s="6"/>
    </row>
    <row r="152" spans="1:19" x14ac:dyDescent="0.3">
      <c r="A152" s="6"/>
      <c r="B152" s="6"/>
      <c r="C152" s="8"/>
      <c r="D152" s="6"/>
      <c r="E152" s="7"/>
      <c r="F152" s="6"/>
      <c r="G152" s="12"/>
      <c r="H152" s="18" t="str">
        <f>IF($F152="","",IF($F152="SRD",1,IF($F152="USD",IFERROR(INDEX(Instellingen!$B$22:$B$221,MATCH($C152,Instellingen!$A$22:$A$221,1)),""),IF($F152="EUR",IFERROR(INDEX(Instellingen!$C$22:$C$221,MATCH($C152,Instellingen!$A$22:$A$221,1)),""),""))))</f>
        <v/>
      </c>
      <c r="I152" s="16" t="str">
        <f>IF($B152="","",IFERROR(VLOOKUP($B152,Facturen!$A$3:$W$304,5,FALSE),""))</f>
        <v/>
      </c>
      <c r="J152" s="18" t="str">
        <f>IF($I152="","",IF($I152="SRD",1,IF($I152="USD",IFERROR(INDEX(Instellingen!$B$22:$B$221,MATCH($C152,Instellingen!$A$22:$A$221,1)),""),IF($I152="EUR",IFERROR(INDEX(Instellingen!$C$22:$C$221,MATCH($C152,Instellingen!$A$22:$A$221,1)),""),""))))</f>
        <v/>
      </c>
      <c r="K152" s="14" t="str">
        <f t="shared" si="12"/>
        <v/>
      </c>
      <c r="L152" s="14" t="str">
        <f t="shared" si="13"/>
        <v/>
      </c>
      <c r="M152" s="14" t="str">
        <f>IF($B152="","",IFERROR(VLOOKUP($B152,Facturen!$A$3:$W$304,11,FALSE),""))</f>
        <v/>
      </c>
      <c r="N152" s="15" t="str">
        <f t="shared" si="14"/>
        <v/>
      </c>
      <c r="O152" s="15" t="str">
        <f>IF($B152="","",IFERROR(IF(VLOOKUP($B152,Facturen!$A$3:$W$304,7,FALSE)="",Instellingen!$B$4,VLOOKUP($B152,Facturen!$A$3:$W$304,7,FALSE)),""))</f>
        <v/>
      </c>
      <c r="P152" s="14" t="str">
        <f t="shared" si="15"/>
        <v/>
      </c>
      <c r="Q152" s="14" t="str">
        <f t="shared" si="16"/>
        <v/>
      </c>
      <c r="R152" s="14" t="str">
        <f t="shared" si="17"/>
        <v/>
      </c>
      <c r="S152" s="6"/>
    </row>
    <row r="153" spans="1:19" x14ac:dyDescent="0.3">
      <c r="A153" s="6"/>
      <c r="B153" s="6"/>
      <c r="C153" s="8"/>
      <c r="D153" s="6"/>
      <c r="E153" s="7"/>
      <c r="F153" s="6"/>
      <c r="G153" s="12"/>
      <c r="H153" s="18" t="str">
        <f>IF($F153="","",IF($F153="SRD",1,IF($F153="USD",IFERROR(INDEX(Instellingen!$B$22:$B$221,MATCH($C153,Instellingen!$A$22:$A$221,1)),""),IF($F153="EUR",IFERROR(INDEX(Instellingen!$C$22:$C$221,MATCH($C153,Instellingen!$A$22:$A$221,1)),""),""))))</f>
        <v/>
      </c>
      <c r="I153" s="16" t="str">
        <f>IF($B153="","",IFERROR(VLOOKUP($B153,Facturen!$A$3:$W$304,5,FALSE),""))</f>
        <v/>
      </c>
      <c r="J153" s="18" t="str">
        <f>IF($I153="","",IF($I153="SRD",1,IF($I153="USD",IFERROR(INDEX(Instellingen!$B$22:$B$221,MATCH($C153,Instellingen!$A$22:$A$221,1)),""),IF($I153="EUR",IFERROR(INDEX(Instellingen!$C$22:$C$221,MATCH($C153,Instellingen!$A$22:$A$221,1)),""),""))))</f>
        <v/>
      </c>
      <c r="K153" s="14" t="str">
        <f t="shared" si="12"/>
        <v/>
      </c>
      <c r="L153" s="14" t="str">
        <f t="shared" si="13"/>
        <v/>
      </c>
      <c r="M153" s="14" t="str">
        <f>IF($B153="","",IFERROR(VLOOKUP($B153,Facturen!$A$3:$W$304,11,FALSE),""))</f>
        <v/>
      </c>
      <c r="N153" s="15" t="str">
        <f t="shared" si="14"/>
        <v/>
      </c>
      <c r="O153" s="15" t="str">
        <f>IF($B153="","",IFERROR(IF(VLOOKUP($B153,Facturen!$A$3:$W$304,7,FALSE)="",Instellingen!$B$4,VLOOKUP($B153,Facturen!$A$3:$W$304,7,FALSE)),""))</f>
        <v/>
      </c>
      <c r="P153" s="14" t="str">
        <f t="shared" si="15"/>
        <v/>
      </c>
      <c r="Q153" s="14" t="str">
        <f t="shared" si="16"/>
        <v/>
      </c>
      <c r="R153" s="14" t="str">
        <f t="shared" si="17"/>
        <v/>
      </c>
      <c r="S153" s="6"/>
    </row>
    <row r="154" spans="1:19" x14ac:dyDescent="0.3">
      <c r="A154" s="6"/>
      <c r="B154" s="6"/>
      <c r="C154" s="8"/>
      <c r="D154" s="6"/>
      <c r="E154" s="7"/>
      <c r="F154" s="6"/>
      <c r="G154" s="12"/>
      <c r="H154" s="18" t="str">
        <f>IF($F154="","",IF($F154="SRD",1,IF($F154="USD",IFERROR(INDEX(Instellingen!$B$22:$B$221,MATCH($C154,Instellingen!$A$22:$A$221,1)),""),IF($F154="EUR",IFERROR(INDEX(Instellingen!$C$22:$C$221,MATCH($C154,Instellingen!$A$22:$A$221,1)),""),""))))</f>
        <v/>
      </c>
      <c r="I154" s="16" t="str">
        <f>IF($B154="","",IFERROR(VLOOKUP($B154,Facturen!$A$3:$W$304,5,FALSE),""))</f>
        <v/>
      </c>
      <c r="J154" s="18" t="str">
        <f>IF($I154="","",IF($I154="SRD",1,IF($I154="USD",IFERROR(INDEX(Instellingen!$B$22:$B$221,MATCH($C154,Instellingen!$A$22:$A$221,1)),""),IF($I154="EUR",IFERROR(INDEX(Instellingen!$C$22:$C$221,MATCH($C154,Instellingen!$A$22:$A$221,1)),""),""))))</f>
        <v/>
      </c>
      <c r="K154" s="14" t="str">
        <f t="shared" si="12"/>
        <v/>
      </c>
      <c r="L154" s="14" t="str">
        <f t="shared" si="13"/>
        <v/>
      </c>
      <c r="M154" s="14" t="str">
        <f>IF($B154="","",IFERROR(VLOOKUP($B154,Facturen!$A$3:$W$304,11,FALSE),""))</f>
        <v/>
      </c>
      <c r="N154" s="15" t="str">
        <f t="shared" si="14"/>
        <v/>
      </c>
      <c r="O154" s="15" t="str">
        <f>IF($B154="","",IFERROR(IF(VLOOKUP($B154,Facturen!$A$3:$W$304,7,FALSE)="",Instellingen!$B$4,VLOOKUP($B154,Facturen!$A$3:$W$304,7,FALSE)),""))</f>
        <v/>
      </c>
      <c r="P154" s="14" t="str">
        <f t="shared" si="15"/>
        <v/>
      </c>
      <c r="Q154" s="14" t="str">
        <f t="shared" si="16"/>
        <v/>
      </c>
      <c r="R154" s="14" t="str">
        <f t="shared" si="17"/>
        <v/>
      </c>
      <c r="S154" s="6"/>
    </row>
    <row r="155" spans="1:19" x14ac:dyDescent="0.3">
      <c r="A155" s="6"/>
      <c r="B155" s="6"/>
      <c r="C155" s="8"/>
      <c r="D155" s="6"/>
      <c r="E155" s="7"/>
      <c r="F155" s="6"/>
      <c r="G155" s="12"/>
      <c r="H155" s="18" t="str">
        <f>IF($F155="","",IF($F155="SRD",1,IF($F155="USD",IFERROR(INDEX(Instellingen!$B$22:$B$221,MATCH($C155,Instellingen!$A$22:$A$221,1)),""),IF($F155="EUR",IFERROR(INDEX(Instellingen!$C$22:$C$221,MATCH($C155,Instellingen!$A$22:$A$221,1)),""),""))))</f>
        <v/>
      </c>
      <c r="I155" s="16" t="str">
        <f>IF($B155="","",IFERROR(VLOOKUP($B155,Facturen!$A$3:$W$304,5,FALSE),""))</f>
        <v/>
      </c>
      <c r="J155" s="18" t="str">
        <f>IF($I155="","",IF($I155="SRD",1,IF($I155="USD",IFERROR(INDEX(Instellingen!$B$22:$B$221,MATCH($C155,Instellingen!$A$22:$A$221,1)),""),IF($I155="EUR",IFERROR(INDEX(Instellingen!$C$22:$C$221,MATCH($C155,Instellingen!$A$22:$A$221,1)),""),""))))</f>
        <v/>
      </c>
      <c r="K155" s="14" t="str">
        <f t="shared" si="12"/>
        <v/>
      </c>
      <c r="L155" s="14" t="str">
        <f t="shared" si="13"/>
        <v/>
      </c>
      <c r="M155" s="14" t="str">
        <f>IF($B155="","",IFERROR(VLOOKUP($B155,Facturen!$A$3:$W$304,11,FALSE),""))</f>
        <v/>
      </c>
      <c r="N155" s="15" t="str">
        <f t="shared" si="14"/>
        <v/>
      </c>
      <c r="O155" s="15" t="str">
        <f>IF($B155="","",IFERROR(IF(VLOOKUP($B155,Facturen!$A$3:$W$304,7,FALSE)="",Instellingen!$B$4,VLOOKUP($B155,Facturen!$A$3:$W$304,7,FALSE)),""))</f>
        <v/>
      </c>
      <c r="P155" s="14" t="str">
        <f t="shared" si="15"/>
        <v/>
      </c>
      <c r="Q155" s="14" t="str">
        <f t="shared" si="16"/>
        <v/>
      </c>
      <c r="R155" s="14" t="str">
        <f t="shared" si="17"/>
        <v/>
      </c>
      <c r="S155" s="6"/>
    </row>
    <row r="156" spans="1:19" x14ac:dyDescent="0.3">
      <c r="A156" s="6"/>
      <c r="B156" s="6"/>
      <c r="C156" s="8"/>
      <c r="D156" s="6"/>
      <c r="E156" s="7"/>
      <c r="F156" s="6"/>
      <c r="G156" s="12"/>
      <c r="H156" s="18" t="str">
        <f>IF($F156="","",IF($F156="SRD",1,IF($F156="USD",IFERROR(INDEX(Instellingen!$B$22:$B$221,MATCH($C156,Instellingen!$A$22:$A$221,1)),""),IF($F156="EUR",IFERROR(INDEX(Instellingen!$C$22:$C$221,MATCH($C156,Instellingen!$A$22:$A$221,1)),""),""))))</f>
        <v/>
      </c>
      <c r="I156" s="16" t="str">
        <f>IF($B156="","",IFERROR(VLOOKUP($B156,Facturen!$A$3:$W$304,5,FALSE),""))</f>
        <v/>
      </c>
      <c r="J156" s="18" t="str">
        <f>IF($I156="","",IF($I156="SRD",1,IF($I156="USD",IFERROR(INDEX(Instellingen!$B$22:$B$221,MATCH($C156,Instellingen!$A$22:$A$221,1)),""),IF($I156="EUR",IFERROR(INDEX(Instellingen!$C$22:$C$221,MATCH($C156,Instellingen!$A$22:$A$221,1)),""),""))))</f>
        <v/>
      </c>
      <c r="K156" s="14" t="str">
        <f t="shared" si="12"/>
        <v/>
      </c>
      <c r="L156" s="14" t="str">
        <f t="shared" si="13"/>
        <v/>
      </c>
      <c r="M156" s="14" t="str">
        <f>IF($B156="","",IFERROR(VLOOKUP($B156,Facturen!$A$3:$W$304,11,FALSE),""))</f>
        <v/>
      </c>
      <c r="N156" s="15" t="str">
        <f t="shared" si="14"/>
        <v/>
      </c>
      <c r="O156" s="15" t="str">
        <f>IF($B156="","",IFERROR(IF(VLOOKUP($B156,Facturen!$A$3:$W$304,7,FALSE)="",Instellingen!$B$4,VLOOKUP($B156,Facturen!$A$3:$W$304,7,FALSE)),""))</f>
        <v/>
      </c>
      <c r="P156" s="14" t="str">
        <f t="shared" si="15"/>
        <v/>
      </c>
      <c r="Q156" s="14" t="str">
        <f t="shared" si="16"/>
        <v/>
      </c>
      <c r="R156" s="14" t="str">
        <f t="shared" si="17"/>
        <v/>
      </c>
      <c r="S156" s="6"/>
    </row>
    <row r="157" spans="1:19" x14ac:dyDescent="0.3">
      <c r="A157" s="6"/>
      <c r="B157" s="6"/>
      <c r="C157" s="8"/>
      <c r="D157" s="6"/>
      <c r="E157" s="7"/>
      <c r="F157" s="6"/>
      <c r="G157" s="12"/>
      <c r="H157" s="18" t="str">
        <f>IF($F157="","",IF($F157="SRD",1,IF($F157="USD",IFERROR(INDEX(Instellingen!$B$22:$B$221,MATCH($C157,Instellingen!$A$22:$A$221,1)),""),IF($F157="EUR",IFERROR(INDEX(Instellingen!$C$22:$C$221,MATCH($C157,Instellingen!$A$22:$A$221,1)),""),""))))</f>
        <v/>
      </c>
      <c r="I157" s="16" t="str">
        <f>IF($B157="","",IFERROR(VLOOKUP($B157,Facturen!$A$3:$W$304,5,FALSE),""))</f>
        <v/>
      </c>
      <c r="J157" s="18" t="str">
        <f>IF($I157="","",IF($I157="SRD",1,IF($I157="USD",IFERROR(INDEX(Instellingen!$B$22:$B$221,MATCH($C157,Instellingen!$A$22:$A$221,1)),""),IF($I157="EUR",IFERROR(INDEX(Instellingen!$C$22:$C$221,MATCH($C157,Instellingen!$A$22:$A$221,1)),""),""))))</f>
        <v/>
      </c>
      <c r="K157" s="14" t="str">
        <f t="shared" si="12"/>
        <v/>
      </c>
      <c r="L157" s="14" t="str">
        <f t="shared" si="13"/>
        <v/>
      </c>
      <c r="M157" s="14" t="str">
        <f>IF($B157="","",IFERROR(VLOOKUP($B157,Facturen!$A$3:$W$304,11,FALSE),""))</f>
        <v/>
      </c>
      <c r="N157" s="15" t="str">
        <f t="shared" si="14"/>
        <v/>
      </c>
      <c r="O157" s="15" t="str">
        <f>IF($B157="","",IFERROR(IF(VLOOKUP($B157,Facturen!$A$3:$W$304,7,FALSE)="",Instellingen!$B$4,VLOOKUP($B157,Facturen!$A$3:$W$304,7,FALSE)),""))</f>
        <v/>
      </c>
      <c r="P157" s="14" t="str">
        <f t="shared" si="15"/>
        <v/>
      </c>
      <c r="Q157" s="14" t="str">
        <f t="shared" si="16"/>
        <v/>
      </c>
      <c r="R157" s="14" t="str">
        <f t="shared" si="17"/>
        <v/>
      </c>
      <c r="S157" s="6"/>
    </row>
    <row r="158" spans="1:19" x14ac:dyDescent="0.3">
      <c r="A158" s="6"/>
      <c r="B158" s="6"/>
      <c r="C158" s="8"/>
      <c r="D158" s="6"/>
      <c r="E158" s="7"/>
      <c r="F158" s="6"/>
      <c r="G158" s="12"/>
      <c r="H158" s="18" t="str">
        <f>IF($F158="","",IF($F158="SRD",1,IF($F158="USD",IFERROR(INDEX(Instellingen!$B$22:$B$221,MATCH($C158,Instellingen!$A$22:$A$221,1)),""),IF($F158="EUR",IFERROR(INDEX(Instellingen!$C$22:$C$221,MATCH($C158,Instellingen!$A$22:$A$221,1)),""),""))))</f>
        <v/>
      </c>
      <c r="I158" s="16" t="str">
        <f>IF($B158="","",IFERROR(VLOOKUP($B158,Facturen!$A$3:$W$304,5,FALSE),""))</f>
        <v/>
      </c>
      <c r="J158" s="18" t="str">
        <f>IF($I158="","",IF($I158="SRD",1,IF($I158="USD",IFERROR(INDEX(Instellingen!$B$22:$B$221,MATCH($C158,Instellingen!$A$22:$A$221,1)),""),IF($I158="EUR",IFERROR(INDEX(Instellingen!$C$22:$C$221,MATCH($C158,Instellingen!$A$22:$A$221,1)),""),""))))</f>
        <v/>
      </c>
      <c r="K158" s="14" t="str">
        <f t="shared" si="12"/>
        <v/>
      </c>
      <c r="L158" s="14" t="str">
        <f t="shared" si="13"/>
        <v/>
      </c>
      <c r="M158" s="14" t="str">
        <f>IF($B158="","",IFERROR(VLOOKUP($B158,Facturen!$A$3:$W$304,11,FALSE),""))</f>
        <v/>
      </c>
      <c r="N158" s="15" t="str">
        <f t="shared" si="14"/>
        <v/>
      </c>
      <c r="O158" s="15" t="str">
        <f>IF($B158="","",IFERROR(IF(VLOOKUP($B158,Facturen!$A$3:$W$304,7,FALSE)="",Instellingen!$B$4,VLOOKUP($B158,Facturen!$A$3:$W$304,7,FALSE)),""))</f>
        <v/>
      </c>
      <c r="P158" s="14" t="str">
        <f t="shared" si="15"/>
        <v/>
      </c>
      <c r="Q158" s="14" t="str">
        <f t="shared" si="16"/>
        <v/>
      </c>
      <c r="R158" s="14" t="str">
        <f t="shared" si="17"/>
        <v/>
      </c>
      <c r="S158" s="6"/>
    </row>
    <row r="159" spans="1:19" x14ac:dyDescent="0.3">
      <c r="A159" s="6"/>
      <c r="B159" s="6"/>
      <c r="C159" s="8"/>
      <c r="D159" s="6"/>
      <c r="E159" s="7"/>
      <c r="F159" s="6"/>
      <c r="G159" s="12"/>
      <c r="H159" s="18" t="str">
        <f>IF($F159="","",IF($F159="SRD",1,IF($F159="USD",IFERROR(INDEX(Instellingen!$B$22:$B$221,MATCH($C159,Instellingen!$A$22:$A$221,1)),""),IF($F159="EUR",IFERROR(INDEX(Instellingen!$C$22:$C$221,MATCH($C159,Instellingen!$A$22:$A$221,1)),""),""))))</f>
        <v/>
      </c>
      <c r="I159" s="16" t="str">
        <f>IF($B159="","",IFERROR(VLOOKUP($B159,Facturen!$A$3:$W$304,5,FALSE),""))</f>
        <v/>
      </c>
      <c r="J159" s="18" t="str">
        <f>IF($I159="","",IF($I159="SRD",1,IF($I159="USD",IFERROR(INDEX(Instellingen!$B$22:$B$221,MATCH($C159,Instellingen!$A$22:$A$221,1)),""),IF($I159="EUR",IFERROR(INDEX(Instellingen!$C$22:$C$221,MATCH($C159,Instellingen!$A$22:$A$221,1)),""),""))))</f>
        <v/>
      </c>
      <c r="K159" s="14" t="str">
        <f t="shared" si="12"/>
        <v/>
      </c>
      <c r="L159" s="14" t="str">
        <f t="shared" si="13"/>
        <v/>
      </c>
      <c r="M159" s="14" t="str">
        <f>IF($B159="","",IFERROR(VLOOKUP($B159,Facturen!$A$3:$W$304,11,FALSE),""))</f>
        <v/>
      </c>
      <c r="N159" s="15" t="str">
        <f t="shared" si="14"/>
        <v/>
      </c>
      <c r="O159" s="15" t="str">
        <f>IF($B159="","",IFERROR(IF(VLOOKUP($B159,Facturen!$A$3:$W$304,7,FALSE)="",Instellingen!$B$4,VLOOKUP($B159,Facturen!$A$3:$W$304,7,FALSE)),""))</f>
        <v/>
      </c>
      <c r="P159" s="14" t="str">
        <f t="shared" si="15"/>
        <v/>
      </c>
      <c r="Q159" s="14" t="str">
        <f t="shared" si="16"/>
        <v/>
      </c>
      <c r="R159" s="14" t="str">
        <f t="shared" si="17"/>
        <v/>
      </c>
      <c r="S159" s="6"/>
    </row>
    <row r="160" spans="1:19" x14ac:dyDescent="0.3">
      <c r="A160" s="6"/>
      <c r="B160" s="6"/>
      <c r="C160" s="8"/>
      <c r="D160" s="6"/>
      <c r="E160" s="7"/>
      <c r="F160" s="6"/>
      <c r="G160" s="12"/>
      <c r="H160" s="18" t="str">
        <f>IF($F160="","",IF($F160="SRD",1,IF($F160="USD",IFERROR(INDEX(Instellingen!$B$22:$B$221,MATCH($C160,Instellingen!$A$22:$A$221,1)),""),IF($F160="EUR",IFERROR(INDEX(Instellingen!$C$22:$C$221,MATCH($C160,Instellingen!$A$22:$A$221,1)),""),""))))</f>
        <v/>
      </c>
      <c r="I160" s="16" t="str">
        <f>IF($B160="","",IFERROR(VLOOKUP($B160,Facturen!$A$3:$W$304,5,FALSE),""))</f>
        <v/>
      </c>
      <c r="J160" s="18" t="str">
        <f>IF($I160="","",IF($I160="SRD",1,IF($I160="USD",IFERROR(INDEX(Instellingen!$B$22:$B$221,MATCH($C160,Instellingen!$A$22:$A$221,1)),""),IF($I160="EUR",IFERROR(INDEX(Instellingen!$C$22:$C$221,MATCH($C160,Instellingen!$A$22:$A$221,1)),""),""))))</f>
        <v/>
      </c>
      <c r="K160" s="14" t="str">
        <f t="shared" si="12"/>
        <v/>
      </c>
      <c r="L160" s="14" t="str">
        <f t="shared" si="13"/>
        <v/>
      </c>
      <c r="M160" s="14" t="str">
        <f>IF($B160="","",IFERROR(VLOOKUP($B160,Facturen!$A$3:$W$304,11,FALSE),""))</f>
        <v/>
      </c>
      <c r="N160" s="15" t="str">
        <f t="shared" si="14"/>
        <v/>
      </c>
      <c r="O160" s="15" t="str">
        <f>IF($B160="","",IFERROR(IF(VLOOKUP($B160,Facturen!$A$3:$W$304,7,FALSE)="",Instellingen!$B$4,VLOOKUP($B160,Facturen!$A$3:$W$304,7,FALSE)),""))</f>
        <v/>
      </c>
      <c r="P160" s="14" t="str">
        <f t="shared" si="15"/>
        <v/>
      </c>
      <c r="Q160" s="14" t="str">
        <f t="shared" si="16"/>
        <v/>
      </c>
      <c r="R160" s="14" t="str">
        <f t="shared" si="17"/>
        <v/>
      </c>
      <c r="S160" s="6"/>
    </row>
    <row r="161" spans="1:19" x14ac:dyDescent="0.3">
      <c r="A161" s="6"/>
      <c r="B161" s="6"/>
      <c r="C161" s="8"/>
      <c r="D161" s="6"/>
      <c r="E161" s="7"/>
      <c r="F161" s="6"/>
      <c r="G161" s="12"/>
      <c r="H161" s="18" t="str">
        <f>IF($F161="","",IF($F161="SRD",1,IF($F161="USD",IFERROR(INDEX(Instellingen!$B$22:$B$221,MATCH($C161,Instellingen!$A$22:$A$221,1)),""),IF($F161="EUR",IFERROR(INDEX(Instellingen!$C$22:$C$221,MATCH($C161,Instellingen!$A$22:$A$221,1)),""),""))))</f>
        <v/>
      </c>
      <c r="I161" s="16" t="str">
        <f>IF($B161="","",IFERROR(VLOOKUP($B161,Facturen!$A$3:$W$304,5,FALSE),""))</f>
        <v/>
      </c>
      <c r="J161" s="18" t="str">
        <f>IF($I161="","",IF($I161="SRD",1,IF($I161="USD",IFERROR(INDEX(Instellingen!$B$22:$B$221,MATCH($C161,Instellingen!$A$22:$A$221,1)),""),IF($I161="EUR",IFERROR(INDEX(Instellingen!$C$22:$C$221,MATCH($C161,Instellingen!$A$22:$A$221,1)),""),""))))</f>
        <v/>
      </c>
      <c r="K161" s="14" t="str">
        <f t="shared" si="12"/>
        <v/>
      </c>
      <c r="L161" s="14" t="str">
        <f t="shared" si="13"/>
        <v/>
      </c>
      <c r="M161" s="14" t="str">
        <f>IF($B161="","",IFERROR(VLOOKUP($B161,Facturen!$A$3:$W$304,11,FALSE),""))</f>
        <v/>
      </c>
      <c r="N161" s="15" t="str">
        <f t="shared" si="14"/>
        <v/>
      </c>
      <c r="O161" s="15" t="str">
        <f>IF($B161="","",IFERROR(IF(VLOOKUP($B161,Facturen!$A$3:$W$304,7,FALSE)="",Instellingen!$B$4,VLOOKUP($B161,Facturen!$A$3:$W$304,7,FALSE)),""))</f>
        <v/>
      </c>
      <c r="P161" s="14" t="str">
        <f t="shared" si="15"/>
        <v/>
      </c>
      <c r="Q161" s="14" t="str">
        <f t="shared" si="16"/>
        <v/>
      </c>
      <c r="R161" s="14" t="str">
        <f t="shared" si="17"/>
        <v/>
      </c>
      <c r="S161" s="6"/>
    </row>
    <row r="162" spans="1:19" x14ac:dyDescent="0.3">
      <c r="A162" s="6"/>
      <c r="B162" s="6"/>
      <c r="C162" s="8"/>
      <c r="D162" s="6"/>
      <c r="E162" s="7"/>
      <c r="F162" s="6"/>
      <c r="G162" s="12"/>
      <c r="H162" s="18" t="str">
        <f>IF($F162="","",IF($F162="SRD",1,IF($F162="USD",IFERROR(INDEX(Instellingen!$B$22:$B$221,MATCH($C162,Instellingen!$A$22:$A$221,1)),""),IF($F162="EUR",IFERROR(INDEX(Instellingen!$C$22:$C$221,MATCH($C162,Instellingen!$A$22:$A$221,1)),""),""))))</f>
        <v/>
      </c>
      <c r="I162" s="16" t="str">
        <f>IF($B162="","",IFERROR(VLOOKUP($B162,Facturen!$A$3:$W$304,5,FALSE),""))</f>
        <v/>
      </c>
      <c r="J162" s="18" t="str">
        <f>IF($I162="","",IF($I162="SRD",1,IF($I162="USD",IFERROR(INDEX(Instellingen!$B$22:$B$221,MATCH($C162,Instellingen!$A$22:$A$221,1)),""),IF($I162="EUR",IFERROR(INDEX(Instellingen!$C$22:$C$221,MATCH($C162,Instellingen!$A$22:$A$221,1)),""),""))))</f>
        <v/>
      </c>
      <c r="K162" s="14" t="str">
        <f t="shared" si="12"/>
        <v/>
      </c>
      <c r="L162" s="14" t="str">
        <f t="shared" si="13"/>
        <v/>
      </c>
      <c r="M162" s="14" t="str">
        <f>IF($B162="","",IFERROR(VLOOKUP($B162,Facturen!$A$3:$W$304,11,FALSE),""))</f>
        <v/>
      </c>
      <c r="N162" s="15" t="str">
        <f t="shared" si="14"/>
        <v/>
      </c>
      <c r="O162" s="15" t="str">
        <f>IF($B162="","",IFERROR(IF(VLOOKUP($B162,Facturen!$A$3:$W$304,7,FALSE)="",Instellingen!$B$4,VLOOKUP($B162,Facturen!$A$3:$W$304,7,FALSE)),""))</f>
        <v/>
      </c>
      <c r="P162" s="14" t="str">
        <f t="shared" si="15"/>
        <v/>
      </c>
      <c r="Q162" s="14" t="str">
        <f t="shared" si="16"/>
        <v/>
      </c>
      <c r="R162" s="14" t="str">
        <f t="shared" si="17"/>
        <v/>
      </c>
      <c r="S162" s="6"/>
    </row>
    <row r="163" spans="1:19" x14ac:dyDescent="0.3">
      <c r="A163" s="6"/>
      <c r="B163" s="6"/>
      <c r="C163" s="8"/>
      <c r="D163" s="6"/>
      <c r="E163" s="7"/>
      <c r="F163" s="6"/>
      <c r="G163" s="12"/>
      <c r="H163" s="18" t="str">
        <f>IF($F163="","",IF($F163="SRD",1,IF($F163="USD",IFERROR(INDEX(Instellingen!$B$22:$B$221,MATCH($C163,Instellingen!$A$22:$A$221,1)),""),IF($F163="EUR",IFERROR(INDEX(Instellingen!$C$22:$C$221,MATCH($C163,Instellingen!$A$22:$A$221,1)),""),""))))</f>
        <v/>
      </c>
      <c r="I163" s="16" t="str">
        <f>IF($B163="","",IFERROR(VLOOKUP($B163,Facturen!$A$3:$W$304,5,FALSE),""))</f>
        <v/>
      </c>
      <c r="J163" s="18" t="str">
        <f>IF($I163="","",IF($I163="SRD",1,IF($I163="USD",IFERROR(INDEX(Instellingen!$B$22:$B$221,MATCH($C163,Instellingen!$A$22:$A$221,1)),""),IF($I163="EUR",IFERROR(INDEX(Instellingen!$C$22:$C$221,MATCH($C163,Instellingen!$A$22:$A$221,1)),""),""))))</f>
        <v/>
      </c>
      <c r="K163" s="14" t="str">
        <f t="shared" si="12"/>
        <v/>
      </c>
      <c r="L163" s="14" t="str">
        <f t="shared" si="13"/>
        <v/>
      </c>
      <c r="M163" s="14" t="str">
        <f>IF($B163="","",IFERROR(VLOOKUP($B163,Facturen!$A$3:$W$304,11,FALSE),""))</f>
        <v/>
      </c>
      <c r="N163" s="15" t="str">
        <f t="shared" si="14"/>
        <v/>
      </c>
      <c r="O163" s="15" t="str">
        <f>IF($B163="","",IFERROR(IF(VLOOKUP($B163,Facturen!$A$3:$W$304,7,FALSE)="",Instellingen!$B$4,VLOOKUP($B163,Facturen!$A$3:$W$304,7,FALSE)),""))</f>
        <v/>
      </c>
      <c r="P163" s="14" t="str">
        <f t="shared" si="15"/>
        <v/>
      </c>
      <c r="Q163" s="14" t="str">
        <f t="shared" si="16"/>
        <v/>
      </c>
      <c r="R163" s="14" t="str">
        <f t="shared" si="17"/>
        <v/>
      </c>
      <c r="S163" s="6"/>
    </row>
    <row r="164" spans="1:19" x14ac:dyDescent="0.3">
      <c r="A164" s="6"/>
      <c r="B164" s="6"/>
      <c r="C164" s="8"/>
      <c r="D164" s="6"/>
      <c r="E164" s="7"/>
      <c r="F164" s="6"/>
      <c r="G164" s="12"/>
      <c r="H164" s="18" t="str">
        <f>IF($F164="","",IF($F164="SRD",1,IF($F164="USD",IFERROR(INDEX(Instellingen!$B$22:$B$221,MATCH($C164,Instellingen!$A$22:$A$221,1)),""),IF($F164="EUR",IFERROR(INDEX(Instellingen!$C$22:$C$221,MATCH($C164,Instellingen!$A$22:$A$221,1)),""),""))))</f>
        <v/>
      </c>
      <c r="I164" s="16" t="str">
        <f>IF($B164="","",IFERROR(VLOOKUP($B164,Facturen!$A$3:$W$304,5,FALSE),""))</f>
        <v/>
      </c>
      <c r="J164" s="18" t="str">
        <f>IF($I164="","",IF($I164="SRD",1,IF($I164="USD",IFERROR(INDEX(Instellingen!$B$22:$B$221,MATCH($C164,Instellingen!$A$22:$A$221,1)),""),IF($I164="EUR",IFERROR(INDEX(Instellingen!$C$22:$C$221,MATCH($C164,Instellingen!$A$22:$A$221,1)),""),""))))</f>
        <v/>
      </c>
      <c r="K164" s="14" t="str">
        <f t="shared" si="12"/>
        <v/>
      </c>
      <c r="L164" s="14" t="str">
        <f t="shared" si="13"/>
        <v/>
      </c>
      <c r="M164" s="14" t="str">
        <f>IF($B164="","",IFERROR(VLOOKUP($B164,Facturen!$A$3:$W$304,11,FALSE),""))</f>
        <v/>
      </c>
      <c r="N164" s="15" t="str">
        <f t="shared" si="14"/>
        <v/>
      </c>
      <c r="O164" s="15" t="str">
        <f>IF($B164="","",IFERROR(IF(VLOOKUP($B164,Facturen!$A$3:$W$304,7,FALSE)="",Instellingen!$B$4,VLOOKUP($B164,Facturen!$A$3:$W$304,7,FALSE)),""))</f>
        <v/>
      </c>
      <c r="P164" s="14" t="str">
        <f t="shared" si="15"/>
        <v/>
      </c>
      <c r="Q164" s="14" t="str">
        <f t="shared" si="16"/>
        <v/>
      </c>
      <c r="R164" s="14" t="str">
        <f t="shared" si="17"/>
        <v/>
      </c>
      <c r="S164" s="6"/>
    </row>
    <row r="165" spans="1:19" x14ac:dyDescent="0.3">
      <c r="A165" s="6"/>
      <c r="B165" s="6"/>
      <c r="C165" s="8"/>
      <c r="D165" s="6"/>
      <c r="E165" s="7"/>
      <c r="F165" s="6"/>
      <c r="G165" s="12"/>
      <c r="H165" s="18" t="str">
        <f>IF($F165="","",IF($F165="SRD",1,IF($F165="USD",IFERROR(INDEX(Instellingen!$B$22:$B$221,MATCH($C165,Instellingen!$A$22:$A$221,1)),""),IF($F165="EUR",IFERROR(INDEX(Instellingen!$C$22:$C$221,MATCH($C165,Instellingen!$A$22:$A$221,1)),""),""))))</f>
        <v/>
      </c>
      <c r="I165" s="16" t="str">
        <f>IF($B165="","",IFERROR(VLOOKUP($B165,Facturen!$A$3:$W$304,5,FALSE),""))</f>
        <v/>
      </c>
      <c r="J165" s="18" t="str">
        <f>IF($I165="","",IF($I165="SRD",1,IF($I165="USD",IFERROR(INDEX(Instellingen!$B$22:$B$221,MATCH($C165,Instellingen!$A$22:$A$221,1)),""),IF($I165="EUR",IFERROR(INDEX(Instellingen!$C$22:$C$221,MATCH($C165,Instellingen!$A$22:$A$221,1)),""),""))))</f>
        <v/>
      </c>
      <c r="K165" s="14" t="str">
        <f t="shared" si="12"/>
        <v/>
      </c>
      <c r="L165" s="14" t="str">
        <f t="shared" si="13"/>
        <v/>
      </c>
      <c r="M165" s="14" t="str">
        <f>IF($B165="","",IFERROR(VLOOKUP($B165,Facturen!$A$3:$W$304,11,FALSE),""))</f>
        <v/>
      </c>
      <c r="N165" s="15" t="str">
        <f t="shared" si="14"/>
        <v/>
      </c>
      <c r="O165" s="15" t="str">
        <f>IF($B165="","",IFERROR(IF(VLOOKUP($B165,Facturen!$A$3:$W$304,7,FALSE)="",Instellingen!$B$4,VLOOKUP($B165,Facturen!$A$3:$W$304,7,FALSE)),""))</f>
        <v/>
      </c>
      <c r="P165" s="14" t="str">
        <f t="shared" si="15"/>
        <v/>
      </c>
      <c r="Q165" s="14" t="str">
        <f t="shared" si="16"/>
        <v/>
      </c>
      <c r="R165" s="14" t="str">
        <f t="shared" si="17"/>
        <v/>
      </c>
      <c r="S165" s="6"/>
    </row>
    <row r="166" spans="1:19" x14ac:dyDescent="0.3">
      <c r="A166" s="6"/>
      <c r="B166" s="6"/>
      <c r="C166" s="8"/>
      <c r="D166" s="6"/>
      <c r="E166" s="7"/>
      <c r="F166" s="6"/>
      <c r="G166" s="12"/>
      <c r="H166" s="18" t="str">
        <f>IF($F166="","",IF($F166="SRD",1,IF($F166="USD",IFERROR(INDEX(Instellingen!$B$22:$B$221,MATCH($C166,Instellingen!$A$22:$A$221,1)),""),IF($F166="EUR",IFERROR(INDEX(Instellingen!$C$22:$C$221,MATCH($C166,Instellingen!$A$22:$A$221,1)),""),""))))</f>
        <v/>
      </c>
      <c r="I166" s="16" t="str">
        <f>IF($B166="","",IFERROR(VLOOKUP($B166,Facturen!$A$3:$W$304,5,FALSE),""))</f>
        <v/>
      </c>
      <c r="J166" s="18" t="str">
        <f>IF($I166="","",IF($I166="SRD",1,IF($I166="USD",IFERROR(INDEX(Instellingen!$B$22:$B$221,MATCH($C166,Instellingen!$A$22:$A$221,1)),""),IF($I166="EUR",IFERROR(INDEX(Instellingen!$C$22:$C$221,MATCH($C166,Instellingen!$A$22:$A$221,1)),""),""))))</f>
        <v/>
      </c>
      <c r="K166" s="14" t="str">
        <f t="shared" si="12"/>
        <v/>
      </c>
      <c r="L166" s="14" t="str">
        <f t="shared" si="13"/>
        <v/>
      </c>
      <c r="M166" s="14" t="str">
        <f>IF($B166="","",IFERROR(VLOOKUP($B166,Facturen!$A$3:$W$304,11,FALSE),""))</f>
        <v/>
      </c>
      <c r="N166" s="15" t="str">
        <f t="shared" si="14"/>
        <v/>
      </c>
      <c r="O166" s="15" t="str">
        <f>IF($B166="","",IFERROR(IF(VLOOKUP($B166,Facturen!$A$3:$W$304,7,FALSE)="",Instellingen!$B$4,VLOOKUP($B166,Facturen!$A$3:$W$304,7,FALSE)),""))</f>
        <v/>
      </c>
      <c r="P166" s="14" t="str">
        <f t="shared" si="15"/>
        <v/>
      </c>
      <c r="Q166" s="14" t="str">
        <f t="shared" si="16"/>
        <v/>
      </c>
      <c r="R166" s="14" t="str">
        <f t="shared" si="17"/>
        <v/>
      </c>
      <c r="S166" s="6"/>
    </row>
    <row r="167" spans="1:19" x14ac:dyDescent="0.3">
      <c r="A167" s="6"/>
      <c r="B167" s="6"/>
      <c r="C167" s="8"/>
      <c r="D167" s="6"/>
      <c r="E167" s="7"/>
      <c r="F167" s="6"/>
      <c r="G167" s="12"/>
      <c r="H167" s="18" t="str">
        <f>IF($F167="","",IF($F167="SRD",1,IF($F167="USD",IFERROR(INDEX(Instellingen!$B$22:$B$221,MATCH($C167,Instellingen!$A$22:$A$221,1)),""),IF($F167="EUR",IFERROR(INDEX(Instellingen!$C$22:$C$221,MATCH($C167,Instellingen!$A$22:$A$221,1)),""),""))))</f>
        <v/>
      </c>
      <c r="I167" s="16" t="str">
        <f>IF($B167="","",IFERROR(VLOOKUP($B167,Facturen!$A$3:$W$304,5,FALSE),""))</f>
        <v/>
      </c>
      <c r="J167" s="18" t="str">
        <f>IF($I167="","",IF($I167="SRD",1,IF($I167="USD",IFERROR(INDEX(Instellingen!$B$22:$B$221,MATCH($C167,Instellingen!$A$22:$A$221,1)),""),IF($I167="EUR",IFERROR(INDEX(Instellingen!$C$22:$C$221,MATCH($C167,Instellingen!$A$22:$A$221,1)),""),""))))</f>
        <v/>
      </c>
      <c r="K167" s="14" t="str">
        <f t="shared" si="12"/>
        <v/>
      </c>
      <c r="L167" s="14" t="str">
        <f t="shared" si="13"/>
        <v/>
      </c>
      <c r="M167" s="14" t="str">
        <f>IF($B167="","",IFERROR(VLOOKUP($B167,Facturen!$A$3:$W$304,11,FALSE),""))</f>
        <v/>
      </c>
      <c r="N167" s="15" t="str">
        <f t="shared" si="14"/>
        <v/>
      </c>
      <c r="O167" s="15" t="str">
        <f>IF($B167="","",IFERROR(IF(VLOOKUP($B167,Facturen!$A$3:$W$304,7,FALSE)="",Instellingen!$B$4,VLOOKUP($B167,Facturen!$A$3:$W$304,7,FALSE)),""))</f>
        <v/>
      </c>
      <c r="P167" s="14" t="str">
        <f t="shared" si="15"/>
        <v/>
      </c>
      <c r="Q167" s="14" t="str">
        <f t="shared" si="16"/>
        <v/>
      </c>
      <c r="R167" s="14" t="str">
        <f t="shared" si="17"/>
        <v/>
      </c>
      <c r="S167" s="6"/>
    </row>
    <row r="168" spans="1:19" x14ac:dyDescent="0.3">
      <c r="A168" s="6"/>
      <c r="B168" s="6"/>
      <c r="C168" s="8"/>
      <c r="D168" s="6"/>
      <c r="E168" s="7"/>
      <c r="F168" s="6"/>
      <c r="G168" s="12"/>
      <c r="H168" s="18" t="str">
        <f>IF($F168="","",IF($F168="SRD",1,IF($F168="USD",IFERROR(INDEX(Instellingen!$B$22:$B$221,MATCH($C168,Instellingen!$A$22:$A$221,1)),""),IF($F168="EUR",IFERROR(INDEX(Instellingen!$C$22:$C$221,MATCH($C168,Instellingen!$A$22:$A$221,1)),""),""))))</f>
        <v/>
      </c>
      <c r="I168" s="16" t="str">
        <f>IF($B168="","",IFERROR(VLOOKUP($B168,Facturen!$A$3:$W$304,5,FALSE),""))</f>
        <v/>
      </c>
      <c r="J168" s="18" t="str">
        <f>IF($I168="","",IF($I168="SRD",1,IF($I168="USD",IFERROR(INDEX(Instellingen!$B$22:$B$221,MATCH($C168,Instellingen!$A$22:$A$221,1)),""),IF($I168="EUR",IFERROR(INDEX(Instellingen!$C$22:$C$221,MATCH($C168,Instellingen!$A$22:$A$221,1)),""),""))))</f>
        <v/>
      </c>
      <c r="K168" s="14" t="str">
        <f t="shared" si="12"/>
        <v/>
      </c>
      <c r="L168" s="14" t="str">
        <f t="shared" si="13"/>
        <v/>
      </c>
      <c r="M168" s="14" t="str">
        <f>IF($B168="","",IFERROR(VLOOKUP($B168,Facturen!$A$3:$W$304,11,FALSE),""))</f>
        <v/>
      </c>
      <c r="N168" s="15" t="str">
        <f t="shared" si="14"/>
        <v/>
      </c>
      <c r="O168" s="15" t="str">
        <f>IF($B168="","",IFERROR(IF(VLOOKUP($B168,Facturen!$A$3:$W$304,7,FALSE)="",Instellingen!$B$4,VLOOKUP($B168,Facturen!$A$3:$W$304,7,FALSE)),""))</f>
        <v/>
      </c>
      <c r="P168" s="14" t="str">
        <f t="shared" si="15"/>
        <v/>
      </c>
      <c r="Q168" s="14" t="str">
        <f t="shared" si="16"/>
        <v/>
      </c>
      <c r="R168" s="14" t="str">
        <f t="shared" si="17"/>
        <v/>
      </c>
      <c r="S168" s="6"/>
    </row>
    <row r="169" spans="1:19" x14ac:dyDescent="0.3">
      <c r="A169" s="6"/>
      <c r="B169" s="6"/>
      <c r="C169" s="8"/>
      <c r="D169" s="6"/>
      <c r="E169" s="7"/>
      <c r="F169" s="6"/>
      <c r="G169" s="12"/>
      <c r="H169" s="18" t="str">
        <f>IF($F169="","",IF($F169="SRD",1,IF($F169="USD",IFERROR(INDEX(Instellingen!$B$22:$B$221,MATCH($C169,Instellingen!$A$22:$A$221,1)),""),IF($F169="EUR",IFERROR(INDEX(Instellingen!$C$22:$C$221,MATCH($C169,Instellingen!$A$22:$A$221,1)),""),""))))</f>
        <v/>
      </c>
      <c r="I169" s="16" t="str">
        <f>IF($B169="","",IFERROR(VLOOKUP($B169,Facturen!$A$3:$W$304,5,FALSE),""))</f>
        <v/>
      </c>
      <c r="J169" s="18" t="str">
        <f>IF($I169="","",IF($I169="SRD",1,IF($I169="USD",IFERROR(INDEX(Instellingen!$B$22:$B$221,MATCH($C169,Instellingen!$A$22:$A$221,1)),""),IF($I169="EUR",IFERROR(INDEX(Instellingen!$C$22:$C$221,MATCH($C169,Instellingen!$A$22:$A$221,1)),""),""))))</f>
        <v/>
      </c>
      <c r="K169" s="14" t="str">
        <f t="shared" si="12"/>
        <v/>
      </c>
      <c r="L169" s="14" t="str">
        <f t="shared" si="13"/>
        <v/>
      </c>
      <c r="M169" s="14" t="str">
        <f>IF($B169="","",IFERROR(VLOOKUP($B169,Facturen!$A$3:$W$304,11,FALSE),""))</f>
        <v/>
      </c>
      <c r="N169" s="15" t="str">
        <f t="shared" si="14"/>
        <v/>
      </c>
      <c r="O169" s="15" t="str">
        <f>IF($B169="","",IFERROR(IF(VLOOKUP($B169,Facturen!$A$3:$W$304,7,FALSE)="",Instellingen!$B$4,VLOOKUP($B169,Facturen!$A$3:$W$304,7,FALSE)),""))</f>
        <v/>
      </c>
      <c r="P169" s="14" t="str">
        <f t="shared" si="15"/>
        <v/>
      </c>
      <c r="Q169" s="14" t="str">
        <f t="shared" si="16"/>
        <v/>
      </c>
      <c r="R169" s="14" t="str">
        <f t="shared" si="17"/>
        <v/>
      </c>
      <c r="S169" s="6"/>
    </row>
    <row r="170" spans="1:19" x14ac:dyDescent="0.3">
      <c r="A170" s="6"/>
      <c r="B170" s="6"/>
      <c r="C170" s="8"/>
      <c r="D170" s="6"/>
      <c r="E170" s="7"/>
      <c r="F170" s="6"/>
      <c r="G170" s="12"/>
      <c r="H170" s="18" t="str">
        <f>IF($F170="","",IF($F170="SRD",1,IF($F170="USD",IFERROR(INDEX(Instellingen!$B$22:$B$221,MATCH($C170,Instellingen!$A$22:$A$221,1)),""),IF($F170="EUR",IFERROR(INDEX(Instellingen!$C$22:$C$221,MATCH($C170,Instellingen!$A$22:$A$221,1)),""),""))))</f>
        <v/>
      </c>
      <c r="I170" s="16" t="str">
        <f>IF($B170="","",IFERROR(VLOOKUP($B170,Facturen!$A$3:$W$304,5,FALSE),""))</f>
        <v/>
      </c>
      <c r="J170" s="18" t="str">
        <f>IF($I170="","",IF($I170="SRD",1,IF($I170="USD",IFERROR(INDEX(Instellingen!$B$22:$B$221,MATCH($C170,Instellingen!$A$22:$A$221,1)),""),IF($I170="EUR",IFERROR(INDEX(Instellingen!$C$22:$C$221,MATCH($C170,Instellingen!$A$22:$A$221,1)),""),""))))</f>
        <v/>
      </c>
      <c r="K170" s="14" t="str">
        <f t="shared" si="12"/>
        <v/>
      </c>
      <c r="L170" s="14" t="str">
        <f t="shared" si="13"/>
        <v/>
      </c>
      <c r="M170" s="14" t="str">
        <f>IF($B170="","",IFERROR(VLOOKUP($B170,Facturen!$A$3:$W$304,11,FALSE),""))</f>
        <v/>
      </c>
      <c r="N170" s="15" t="str">
        <f t="shared" si="14"/>
        <v/>
      </c>
      <c r="O170" s="15" t="str">
        <f>IF($B170="","",IFERROR(IF(VLOOKUP($B170,Facturen!$A$3:$W$304,7,FALSE)="",Instellingen!$B$4,VLOOKUP($B170,Facturen!$A$3:$W$304,7,FALSE)),""))</f>
        <v/>
      </c>
      <c r="P170" s="14" t="str">
        <f t="shared" si="15"/>
        <v/>
      </c>
      <c r="Q170" s="14" t="str">
        <f t="shared" si="16"/>
        <v/>
      </c>
      <c r="R170" s="14" t="str">
        <f t="shared" si="17"/>
        <v/>
      </c>
      <c r="S170" s="6"/>
    </row>
    <row r="171" spans="1:19" x14ac:dyDescent="0.3">
      <c r="A171" s="6"/>
      <c r="B171" s="6"/>
      <c r="C171" s="8"/>
      <c r="D171" s="6"/>
      <c r="E171" s="7"/>
      <c r="F171" s="6"/>
      <c r="G171" s="12"/>
      <c r="H171" s="18" t="str">
        <f>IF($F171="","",IF($F171="SRD",1,IF($F171="USD",IFERROR(INDEX(Instellingen!$B$22:$B$221,MATCH($C171,Instellingen!$A$22:$A$221,1)),""),IF($F171="EUR",IFERROR(INDEX(Instellingen!$C$22:$C$221,MATCH($C171,Instellingen!$A$22:$A$221,1)),""),""))))</f>
        <v/>
      </c>
      <c r="I171" s="16" t="str">
        <f>IF($B171="","",IFERROR(VLOOKUP($B171,Facturen!$A$3:$W$304,5,FALSE),""))</f>
        <v/>
      </c>
      <c r="J171" s="18" t="str">
        <f>IF($I171="","",IF($I171="SRD",1,IF($I171="USD",IFERROR(INDEX(Instellingen!$B$22:$B$221,MATCH($C171,Instellingen!$A$22:$A$221,1)),""),IF($I171="EUR",IFERROR(INDEX(Instellingen!$C$22:$C$221,MATCH($C171,Instellingen!$A$22:$A$221,1)),""),""))))</f>
        <v/>
      </c>
      <c r="K171" s="14" t="str">
        <f t="shared" si="12"/>
        <v/>
      </c>
      <c r="L171" s="14" t="str">
        <f t="shared" si="13"/>
        <v/>
      </c>
      <c r="M171" s="14" t="str">
        <f>IF($B171="","",IFERROR(VLOOKUP($B171,Facturen!$A$3:$W$304,11,FALSE),""))</f>
        <v/>
      </c>
      <c r="N171" s="15" t="str">
        <f t="shared" si="14"/>
        <v/>
      </c>
      <c r="O171" s="15" t="str">
        <f>IF($B171="","",IFERROR(IF(VLOOKUP($B171,Facturen!$A$3:$W$304,7,FALSE)="",Instellingen!$B$4,VLOOKUP($B171,Facturen!$A$3:$W$304,7,FALSE)),""))</f>
        <v/>
      </c>
      <c r="P171" s="14" t="str">
        <f t="shared" si="15"/>
        <v/>
      </c>
      <c r="Q171" s="14" t="str">
        <f t="shared" si="16"/>
        <v/>
      </c>
      <c r="R171" s="14" t="str">
        <f t="shared" si="17"/>
        <v/>
      </c>
      <c r="S171" s="6"/>
    </row>
    <row r="172" spans="1:19" x14ac:dyDescent="0.3">
      <c r="A172" s="6"/>
      <c r="B172" s="6"/>
      <c r="C172" s="8"/>
      <c r="D172" s="6"/>
      <c r="E172" s="7"/>
      <c r="F172" s="6"/>
      <c r="G172" s="12"/>
      <c r="H172" s="18" t="str">
        <f>IF($F172="","",IF($F172="SRD",1,IF($F172="USD",IFERROR(INDEX(Instellingen!$B$22:$B$221,MATCH($C172,Instellingen!$A$22:$A$221,1)),""),IF($F172="EUR",IFERROR(INDEX(Instellingen!$C$22:$C$221,MATCH($C172,Instellingen!$A$22:$A$221,1)),""),""))))</f>
        <v/>
      </c>
      <c r="I172" s="16" t="str">
        <f>IF($B172="","",IFERROR(VLOOKUP($B172,Facturen!$A$3:$W$304,5,FALSE),""))</f>
        <v/>
      </c>
      <c r="J172" s="18" t="str">
        <f>IF($I172="","",IF($I172="SRD",1,IF($I172="USD",IFERROR(INDEX(Instellingen!$B$22:$B$221,MATCH($C172,Instellingen!$A$22:$A$221,1)),""),IF($I172="EUR",IFERROR(INDEX(Instellingen!$C$22:$C$221,MATCH($C172,Instellingen!$A$22:$A$221,1)),""),""))))</f>
        <v/>
      </c>
      <c r="K172" s="14" t="str">
        <f t="shared" si="12"/>
        <v/>
      </c>
      <c r="L172" s="14" t="str">
        <f t="shared" si="13"/>
        <v/>
      </c>
      <c r="M172" s="14" t="str">
        <f>IF($B172="","",IFERROR(VLOOKUP($B172,Facturen!$A$3:$W$304,11,FALSE),""))</f>
        <v/>
      </c>
      <c r="N172" s="15" t="str">
        <f t="shared" si="14"/>
        <v/>
      </c>
      <c r="O172" s="15" t="str">
        <f>IF($B172="","",IFERROR(IF(VLOOKUP($B172,Facturen!$A$3:$W$304,7,FALSE)="",Instellingen!$B$4,VLOOKUP($B172,Facturen!$A$3:$W$304,7,FALSE)),""))</f>
        <v/>
      </c>
      <c r="P172" s="14" t="str">
        <f t="shared" si="15"/>
        <v/>
      </c>
      <c r="Q172" s="14" t="str">
        <f t="shared" si="16"/>
        <v/>
      </c>
      <c r="R172" s="14" t="str">
        <f t="shared" si="17"/>
        <v/>
      </c>
      <c r="S172" s="6"/>
    </row>
    <row r="173" spans="1:19" x14ac:dyDescent="0.3">
      <c r="A173" s="6"/>
      <c r="B173" s="6"/>
      <c r="C173" s="8"/>
      <c r="D173" s="6"/>
      <c r="E173" s="7"/>
      <c r="F173" s="6"/>
      <c r="G173" s="12"/>
      <c r="H173" s="18" t="str">
        <f>IF($F173="","",IF($F173="SRD",1,IF($F173="USD",IFERROR(INDEX(Instellingen!$B$22:$B$221,MATCH($C173,Instellingen!$A$22:$A$221,1)),""),IF($F173="EUR",IFERROR(INDEX(Instellingen!$C$22:$C$221,MATCH($C173,Instellingen!$A$22:$A$221,1)),""),""))))</f>
        <v/>
      </c>
      <c r="I173" s="16" t="str">
        <f>IF($B173="","",IFERROR(VLOOKUP($B173,Facturen!$A$3:$W$304,5,FALSE),""))</f>
        <v/>
      </c>
      <c r="J173" s="18" t="str">
        <f>IF($I173="","",IF($I173="SRD",1,IF($I173="USD",IFERROR(INDEX(Instellingen!$B$22:$B$221,MATCH($C173,Instellingen!$A$22:$A$221,1)),""),IF($I173="EUR",IFERROR(INDEX(Instellingen!$C$22:$C$221,MATCH($C173,Instellingen!$A$22:$A$221,1)),""),""))))</f>
        <v/>
      </c>
      <c r="K173" s="14" t="str">
        <f t="shared" si="12"/>
        <v/>
      </c>
      <c r="L173" s="14" t="str">
        <f t="shared" si="13"/>
        <v/>
      </c>
      <c r="M173" s="14" t="str">
        <f>IF($B173="","",IFERROR(VLOOKUP($B173,Facturen!$A$3:$W$304,11,FALSE),""))</f>
        <v/>
      </c>
      <c r="N173" s="15" t="str">
        <f t="shared" si="14"/>
        <v/>
      </c>
      <c r="O173" s="15" t="str">
        <f>IF($B173="","",IFERROR(IF(VLOOKUP($B173,Facturen!$A$3:$W$304,7,FALSE)="",Instellingen!$B$4,VLOOKUP($B173,Facturen!$A$3:$W$304,7,FALSE)),""))</f>
        <v/>
      </c>
      <c r="P173" s="14" t="str">
        <f t="shared" si="15"/>
        <v/>
      </c>
      <c r="Q173" s="14" t="str">
        <f t="shared" si="16"/>
        <v/>
      </c>
      <c r="R173" s="14" t="str">
        <f t="shared" si="17"/>
        <v/>
      </c>
      <c r="S173" s="6"/>
    </row>
    <row r="174" spans="1:19" x14ac:dyDescent="0.3">
      <c r="A174" s="6"/>
      <c r="B174" s="6"/>
      <c r="C174" s="8"/>
      <c r="D174" s="6"/>
      <c r="E174" s="7"/>
      <c r="F174" s="6"/>
      <c r="G174" s="12"/>
      <c r="H174" s="18" t="str">
        <f>IF($F174="","",IF($F174="SRD",1,IF($F174="USD",IFERROR(INDEX(Instellingen!$B$22:$B$221,MATCH($C174,Instellingen!$A$22:$A$221,1)),""),IF($F174="EUR",IFERROR(INDEX(Instellingen!$C$22:$C$221,MATCH($C174,Instellingen!$A$22:$A$221,1)),""),""))))</f>
        <v/>
      </c>
      <c r="I174" s="16" t="str">
        <f>IF($B174="","",IFERROR(VLOOKUP($B174,Facturen!$A$3:$W$304,5,FALSE),""))</f>
        <v/>
      </c>
      <c r="J174" s="18" t="str">
        <f>IF($I174="","",IF($I174="SRD",1,IF($I174="USD",IFERROR(INDEX(Instellingen!$B$22:$B$221,MATCH($C174,Instellingen!$A$22:$A$221,1)),""),IF($I174="EUR",IFERROR(INDEX(Instellingen!$C$22:$C$221,MATCH($C174,Instellingen!$A$22:$A$221,1)),""),""))))</f>
        <v/>
      </c>
      <c r="K174" s="14" t="str">
        <f t="shared" si="12"/>
        <v/>
      </c>
      <c r="L174" s="14" t="str">
        <f t="shared" si="13"/>
        <v/>
      </c>
      <c r="M174" s="14" t="str">
        <f>IF($B174="","",IFERROR(VLOOKUP($B174,Facturen!$A$3:$W$304,11,FALSE),""))</f>
        <v/>
      </c>
      <c r="N174" s="15" t="str">
        <f t="shared" si="14"/>
        <v/>
      </c>
      <c r="O174" s="15" t="str">
        <f>IF($B174="","",IFERROR(IF(VLOOKUP($B174,Facturen!$A$3:$W$304,7,FALSE)="",Instellingen!$B$4,VLOOKUP($B174,Facturen!$A$3:$W$304,7,FALSE)),""))</f>
        <v/>
      </c>
      <c r="P174" s="14" t="str">
        <f t="shared" si="15"/>
        <v/>
      </c>
      <c r="Q174" s="14" t="str">
        <f t="shared" si="16"/>
        <v/>
      </c>
      <c r="R174" s="14" t="str">
        <f t="shared" si="17"/>
        <v/>
      </c>
      <c r="S174" s="6"/>
    </row>
    <row r="175" spans="1:19" x14ac:dyDescent="0.3">
      <c r="A175" s="6"/>
      <c r="B175" s="6"/>
      <c r="C175" s="8"/>
      <c r="D175" s="6"/>
      <c r="E175" s="7"/>
      <c r="F175" s="6"/>
      <c r="G175" s="12"/>
      <c r="H175" s="18" t="str">
        <f>IF($F175="","",IF($F175="SRD",1,IF($F175="USD",IFERROR(INDEX(Instellingen!$B$22:$B$221,MATCH($C175,Instellingen!$A$22:$A$221,1)),""),IF($F175="EUR",IFERROR(INDEX(Instellingen!$C$22:$C$221,MATCH($C175,Instellingen!$A$22:$A$221,1)),""),""))))</f>
        <v/>
      </c>
      <c r="I175" s="16" t="str">
        <f>IF($B175="","",IFERROR(VLOOKUP($B175,Facturen!$A$3:$W$304,5,FALSE),""))</f>
        <v/>
      </c>
      <c r="J175" s="18" t="str">
        <f>IF($I175="","",IF($I175="SRD",1,IF($I175="USD",IFERROR(INDEX(Instellingen!$B$22:$B$221,MATCH($C175,Instellingen!$A$22:$A$221,1)),""),IF($I175="EUR",IFERROR(INDEX(Instellingen!$C$22:$C$221,MATCH($C175,Instellingen!$A$22:$A$221,1)),""),""))))</f>
        <v/>
      </c>
      <c r="K175" s="14" t="str">
        <f t="shared" si="12"/>
        <v/>
      </c>
      <c r="L175" s="14" t="str">
        <f t="shared" si="13"/>
        <v/>
      </c>
      <c r="M175" s="14" t="str">
        <f>IF($B175="","",IFERROR(VLOOKUP($B175,Facturen!$A$3:$W$304,11,FALSE),""))</f>
        <v/>
      </c>
      <c r="N175" s="15" t="str">
        <f t="shared" si="14"/>
        <v/>
      </c>
      <c r="O175" s="15" t="str">
        <f>IF($B175="","",IFERROR(IF(VLOOKUP($B175,Facturen!$A$3:$W$304,7,FALSE)="",Instellingen!$B$4,VLOOKUP($B175,Facturen!$A$3:$W$304,7,FALSE)),""))</f>
        <v/>
      </c>
      <c r="P175" s="14" t="str">
        <f t="shared" si="15"/>
        <v/>
      </c>
      <c r="Q175" s="14" t="str">
        <f t="shared" si="16"/>
        <v/>
      </c>
      <c r="R175" s="14" t="str">
        <f t="shared" si="17"/>
        <v/>
      </c>
      <c r="S175" s="6"/>
    </row>
    <row r="176" spans="1:19" x14ac:dyDescent="0.3">
      <c r="A176" s="6"/>
      <c r="B176" s="6"/>
      <c r="C176" s="8"/>
      <c r="D176" s="6"/>
      <c r="E176" s="7"/>
      <c r="F176" s="6"/>
      <c r="G176" s="12"/>
      <c r="H176" s="18" t="str">
        <f>IF($F176="","",IF($F176="SRD",1,IF($F176="USD",IFERROR(INDEX(Instellingen!$B$22:$B$221,MATCH($C176,Instellingen!$A$22:$A$221,1)),""),IF($F176="EUR",IFERROR(INDEX(Instellingen!$C$22:$C$221,MATCH($C176,Instellingen!$A$22:$A$221,1)),""),""))))</f>
        <v/>
      </c>
      <c r="I176" s="16" t="str">
        <f>IF($B176="","",IFERROR(VLOOKUP($B176,Facturen!$A$3:$W$304,5,FALSE),""))</f>
        <v/>
      </c>
      <c r="J176" s="18" t="str">
        <f>IF($I176="","",IF($I176="SRD",1,IF($I176="USD",IFERROR(INDEX(Instellingen!$B$22:$B$221,MATCH($C176,Instellingen!$A$22:$A$221,1)),""),IF($I176="EUR",IFERROR(INDEX(Instellingen!$C$22:$C$221,MATCH($C176,Instellingen!$A$22:$A$221,1)),""),""))))</f>
        <v/>
      </c>
      <c r="K176" s="14" t="str">
        <f t="shared" si="12"/>
        <v/>
      </c>
      <c r="L176" s="14" t="str">
        <f t="shared" si="13"/>
        <v/>
      </c>
      <c r="M176" s="14" t="str">
        <f>IF($B176="","",IFERROR(VLOOKUP($B176,Facturen!$A$3:$W$304,11,FALSE),""))</f>
        <v/>
      </c>
      <c r="N176" s="15" t="str">
        <f t="shared" si="14"/>
        <v/>
      </c>
      <c r="O176" s="15" t="str">
        <f>IF($B176="","",IFERROR(IF(VLOOKUP($B176,Facturen!$A$3:$W$304,7,FALSE)="",Instellingen!$B$4,VLOOKUP($B176,Facturen!$A$3:$W$304,7,FALSE)),""))</f>
        <v/>
      </c>
      <c r="P176" s="14" t="str">
        <f t="shared" si="15"/>
        <v/>
      </c>
      <c r="Q176" s="14" t="str">
        <f t="shared" si="16"/>
        <v/>
      </c>
      <c r="R176" s="14" t="str">
        <f t="shared" si="17"/>
        <v/>
      </c>
      <c r="S176" s="6"/>
    </row>
    <row r="177" spans="1:19" x14ac:dyDescent="0.3">
      <c r="A177" s="6"/>
      <c r="B177" s="6"/>
      <c r="C177" s="8"/>
      <c r="D177" s="6"/>
      <c r="E177" s="7"/>
      <c r="F177" s="6"/>
      <c r="G177" s="12"/>
      <c r="H177" s="18" t="str">
        <f>IF($F177="","",IF($F177="SRD",1,IF($F177="USD",IFERROR(INDEX(Instellingen!$B$22:$B$221,MATCH($C177,Instellingen!$A$22:$A$221,1)),""),IF($F177="EUR",IFERROR(INDEX(Instellingen!$C$22:$C$221,MATCH($C177,Instellingen!$A$22:$A$221,1)),""),""))))</f>
        <v/>
      </c>
      <c r="I177" s="16" t="str">
        <f>IF($B177="","",IFERROR(VLOOKUP($B177,Facturen!$A$3:$W$304,5,FALSE),""))</f>
        <v/>
      </c>
      <c r="J177" s="18" t="str">
        <f>IF($I177="","",IF($I177="SRD",1,IF($I177="USD",IFERROR(INDEX(Instellingen!$B$22:$B$221,MATCH($C177,Instellingen!$A$22:$A$221,1)),""),IF($I177="EUR",IFERROR(INDEX(Instellingen!$C$22:$C$221,MATCH($C177,Instellingen!$A$22:$A$221,1)),""),""))))</f>
        <v/>
      </c>
      <c r="K177" s="14" t="str">
        <f t="shared" si="12"/>
        <v/>
      </c>
      <c r="L177" s="14" t="str">
        <f t="shared" si="13"/>
        <v/>
      </c>
      <c r="M177" s="14" t="str">
        <f>IF($B177="","",IFERROR(VLOOKUP($B177,Facturen!$A$3:$W$304,11,FALSE),""))</f>
        <v/>
      </c>
      <c r="N177" s="15" t="str">
        <f t="shared" si="14"/>
        <v/>
      </c>
      <c r="O177" s="15" t="str">
        <f>IF($B177="","",IFERROR(IF(VLOOKUP($B177,Facturen!$A$3:$W$304,7,FALSE)="",Instellingen!$B$4,VLOOKUP($B177,Facturen!$A$3:$W$304,7,FALSE)),""))</f>
        <v/>
      </c>
      <c r="P177" s="14" t="str">
        <f t="shared" si="15"/>
        <v/>
      </c>
      <c r="Q177" s="14" t="str">
        <f t="shared" si="16"/>
        <v/>
      </c>
      <c r="R177" s="14" t="str">
        <f t="shared" si="17"/>
        <v/>
      </c>
      <c r="S177" s="6"/>
    </row>
    <row r="178" spans="1:19" x14ac:dyDescent="0.3">
      <c r="A178" s="6"/>
      <c r="B178" s="6"/>
      <c r="C178" s="8"/>
      <c r="D178" s="6"/>
      <c r="E178" s="7"/>
      <c r="F178" s="6"/>
      <c r="G178" s="12"/>
      <c r="H178" s="18" t="str">
        <f>IF($F178="","",IF($F178="SRD",1,IF($F178="USD",IFERROR(INDEX(Instellingen!$B$22:$B$221,MATCH($C178,Instellingen!$A$22:$A$221,1)),""),IF($F178="EUR",IFERROR(INDEX(Instellingen!$C$22:$C$221,MATCH($C178,Instellingen!$A$22:$A$221,1)),""),""))))</f>
        <v/>
      </c>
      <c r="I178" s="16" t="str">
        <f>IF($B178="","",IFERROR(VLOOKUP($B178,Facturen!$A$3:$W$304,5,FALSE),""))</f>
        <v/>
      </c>
      <c r="J178" s="18" t="str">
        <f>IF($I178="","",IF($I178="SRD",1,IF($I178="USD",IFERROR(INDEX(Instellingen!$B$22:$B$221,MATCH($C178,Instellingen!$A$22:$A$221,1)),""),IF($I178="EUR",IFERROR(INDEX(Instellingen!$C$22:$C$221,MATCH($C178,Instellingen!$A$22:$A$221,1)),""),""))))</f>
        <v/>
      </c>
      <c r="K178" s="14" t="str">
        <f t="shared" si="12"/>
        <v/>
      </c>
      <c r="L178" s="14" t="str">
        <f t="shared" si="13"/>
        <v/>
      </c>
      <c r="M178" s="14" t="str">
        <f>IF($B178="","",IFERROR(VLOOKUP($B178,Facturen!$A$3:$W$304,11,FALSE),""))</f>
        <v/>
      </c>
      <c r="N178" s="15" t="str">
        <f t="shared" si="14"/>
        <v/>
      </c>
      <c r="O178" s="15" t="str">
        <f>IF($B178="","",IFERROR(IF(VLOOKUP($B178,Facturen!$A$3:$W$304,7,FALSE)="",Instellingen!$B$4,VLOOKUP($B178,Facturen!$A$3:$W$304,7,FALSE)),""))</f>
        <v/>
      </c>
      <c r="P178" s="14" t="str">
        <f t="shared" si="15"/>
        <v/>
      </c>
      <c r="Q178" s="14" t="str">
        <f t="shared" si="16"/>
        <v/>
      </c>
      <c r="R178" s="14" t="str">
        <f t="shared" si="17"/>
        <v/>
      </c>
      <c r="S178" s="6"/>
    </row>
    <row r="179" spans="1:19" x14ac:dyDescent="0.3">
      <c r="A179" s="6"/>
      <c r="B179" s="6"/>
      <c r="C179" s="8"/>
      <c r="D179" s="6"/>
      <c r="E179" s="7"/>
      <c r="F179" s="6"/>
      <c r="G179" s="12"/>
      <c r="H179" s="18" t="str">
        <f>IF($F179="","",IF($F179="SRD",1,IF($F179="USD",IFERROR(INDEX(Instellingen!$B$22:$B$221,MATCH($C179,Instellingen!$A$22:$A$221,1)),""),IF($F179="EUR",IFERROR(INDEX(Instellingen!$C$22:$C$221,MATCH($C179,Instellingen!$A$22:$A$221,1)),""),""))))</f>
        <v/>
      </c>
      <c r="I179" s="16" t="str">
        <f>IF($B179="","",IFERROR(VLOOKUP($B179,Facturen!$A$3:$W$304,5,FALSE),""))</f>
        <v/>
      </c>
      <c r="J179" s="18" t="str">
        <f>IF($I179="","",IF($I179="SRD",1,IF($I179="USD",IFERROR(INDEX(Instellingen!$B$22:$B$221,MATCH($C179,Instellingen!$A$22:$A$221,1)),""),IF($I179="EUR",IFERROR(INDEX(Instellingen!$C$22:$C$221,MATCH($C179,Instellingen!$A$22:$A$221,1)),""),""))))</f>
        <v/>
      </c>
      <c r="K179" s="14" t="str">
        <f t="shared" si="12"/>
        <v/>
      </c>
      <c r="L179" s="14" t="str">
        <f t="shared" si="13"/>
        <v/>
      </c>
      <c r="M179" s="14" t="str">
        <f>IF($B179="","",IFERROR(VLOOKUP($B179,Facturen!$A$3:$W$304,11,FALSE),""))</f>
        <v/>
      </c>
      <c r="N179" s="15" t="str">
        <f t="shared" si="14"/>
        <v/>
      </c>
      <c r="O179" s="15" t="str">
        <f>IF($B179="","",IFERROR(IF(VLOOKUP($B179,Facturen!$A$3:$W$304,7,FALSE)="",Instellingen!$B$4,VLOOKUP($B179,Facturen!$A$3:$W$304,7,FALSE)),""))</f>
        <v/>
      </c>
      <c r="P179" s="14" t="str">
        <f t="shared" si="15"/>
        <v/>
      </c>
      <c r="Q179" s="14" t="str">
        <f t="shared" si="16"/>
        <v/>
      </c>
      <c r="R179" s="14" t="str">
        <f t="shared" si="17"/>
        <v/>
      </c>
      <c r="S179" s="6"/>
    </row>
    <row r="180" spans="1:19" x14ac:dyDescent="0.3">
      <c r="A180" s="6"/>
      <c r="B180" s="6"/>
      <c r="C180" s="8"/>
      <c r="D180" s="6"/>
      <c r="E180" s="7"/>
      <c r="F180" s="6"/>
      <c r="G180" s="12"/>
      <c r="H180" s="18" t="str">
        <f>IF($F180="","",IF($F180="SRD",1,IF($F180="USD",IFERROR(INDEX(Instellingen!$B$22:$B$221,MATCH($C180,Instellingen!$A$22:$A$221,1)),""),IF($F180="EUR",IFERROR(INDEX(Instellingen!$C$22:$C$221,MATCH($C180,Instellingen!$A$22:$A$221,1)),""),""))))</f>
        <v/>
      </c>
      <c r="I180" s="16" t="str">
        <f>IF($B180="","",IFERROR(VLOOKUP($B180,Facturen!$A$3:$W$304,5,FALSE),""))</f>
        <v/>
      </c>
      <c r="J180" s="18" t="str">
        <f>IF($I180="","",IF($I180="SRD",1,IF($I180="USD",IFERROR(INDEX(Instellingen!$B$22:$B$221,MATCH($C180,Instellingen!$A$22:$A$221,1)),""),IF($I180="EUR",IFERROR(INDEX(Instellingen!$C$22:$C$221,MATCH($C180,Instellingen!$A$22:$A$221,1)),""),""))))</f>
        <v/>
      </c>
      <c r="K180" s="14" t="str">
        <f t="shared" si="12"/>
        <v/>
      </c>
      <c r="L180" s="14" t="str">
        <f t="shared" si="13"/>
        <v/>
      </c>
      <c r="M180" s="14" t="str">
        <f>IF($B180="","",IFERROR(VLOOKUP($B180,Facturen!$A$3:$W$304,11,FALSE),""))</f>
        <v/>
      </c>
      <c r="N180" s="15" t="str">
        <f t="shared" si="14"/>
        <v/>
      </c>
      <c r="O180" s="15" t="str">
        <f>IF($B180="","",IFERROR(IF(VLOOKUP($B180,Facturen!$A$3:$W$304,7,FALSE)="",Instellingen!$B$4,VLOOKUP($B180,Facturen!$A$3:$W$304,7,FALSE)),""))</f>
        <v/>
      </c>
      <c r="P180" s="14" t="str">
        <f t="shared" si="15"/>
        <v/>
      </c>
      <c r="Q180" s="14" t="str">
        <f t="shared" si="16"/>
        <v/>
      </c>
      <c r="R180" s="14" t="str">
        <f t="shared" si="17"/>
        <v/>
      </c>
      <c r="S180" s="6"/>
    </row>
    <row r="181" spans="1:19" x14ac:dyDescent="0.3">
      <c r="A181" s="6"/>
      <c r="B181" s="6"/>
      <c r="C181" s="8"/>
      <c r="D181" s="6"/>
      <c r="E181" s="7"/>
      <c r="F181" s="6"/>
      <c r="G181" s="12"/>
      <c r="H181" s="18" t="str">
        <f>IF($F181="","",IF($F181="SRD",1,IF($F181="USD",IFERROR(INDEX(Instellingen!$B$22:$B$221,MATCH($C181,Instellingen!$A$22:$A$221,1)),""),IF($F181="EUR",IFERROR(INDEX(Instellingen!$C$22:$C$221,MATCH($C181,Instellingen!$A$22:$A$221,1)),""),""))))</f>
        <v/>
      </c>
      <c r="I181" s="16" t="str">
        <f>IF($B181="","",IFERROR(VLOOKUP($B181,Facturen!$A$3:$W$304,5,FALSE),""))</f>
        <v/>
      </c>
      <c r="J181" s="18" t="str">
        <f>IF($I181="","",IF($I181="SRD",1,IF($I181="USD",IFERROR(INDEX(Instellingen!$B$22:$B$221,MATCH($C181,Instellingen!$A$22:$A$221,1)),""),IF($I181="EUR",IFERROR(INDEX(Instellingen!$C$22:$C$221,MATCH($C181,Instellingen!$A$22:$A$221,1)),""),""))))</f>
        <v/>
      </c>
      <c r="K181" s="14" t="str">
        <f t="shared" si="12"/>
        <v/>
      </c>
      <c r="L181" s="14" t="str">
        <f t="shared" si="13"/>
        <v/>
      </c>
      <c r="M181" s="14" t="str">
        <f>IF($B181="","",IFERROR(VLOOKUP($B181,Facturen!$A$3:$W$304,11,FALSE),""))</f>
        <v/>
      </c>
      <c r="N181" s="15" t="str">
        <f t="shared" si="14"/>
        <v/>
      </c>
      <c r="O181" s="15" t="str">
        <f>IF($B181="","",IFERROR(IF(VLOOKUP($B181,Facturen!$A$3:$W$304,7,FALSE)="",Instellingen!$B$4,VLOOKUP($B181,Facturen!$A$3:$W$304,7,FALSE)),""))</f>
        <v/>
      </c>
      <c r="P181" s="14" t="str">
        <f t="shared" si="15"/>
        <v/>
      </c>
      <c r="Q181" s="14" t="str">
        <f t="shared" si="16"/>
        <v/>
      </c>
      <c r="R181" s="14" t="str">
        <f t="shared" si="17"/>
        <v/>
      </c>
      <c r="S181" s="6"/>
    </row>
    <row r="182" spans="1:19" x14ac:dyDescent="0.3">
      <c r="A182" s="6"/>
      <c r="B182" s="6"/>
      <c r="C182" s="8"/>
      <c r="D182" s="6"/>
      <c r="E182" s="7"/>
      <c r="F182" s="6"/>
      <c r="G182" s="12"/>
      <c r="H182" s="18" t="str">
        <f>IF($F182="","",IF($F182="SRD",1,IF($F182="USD",IFERROR(INDEX(Instellingen!$B$22:$B$221,MATCH($C182,Instellingen!$A$22:$A$221,1)),""),IF($F182="EUR",IFERROR(INDEX(Instellingen!$C$22:$C$221,MATCH($C182,Instellingen!$A$22:$A$221,1)),""),""))))</f>
        <v/>
      </c>
      <c r="I182" s="16" t="str">
        <f>IF($B182="","",IFERROR(VLOOKUP($B182,Facturen!$A$3:$W$304,5,FALSE),""))</f>
        <v/>
      </c>
      <c r="J182" s="18" t="str">
        <f>IF($I182="","",IF($I182="SRD",1,IF($I182="USD",IFERROR(INDEX(Instellingen!$B$22:$B$221,MATCH($C182,Instellingen!$A$22:$A$221,1)),""),IF($I182="EUR",IFERROR(INDEX(Instellingen!$C$22:$C$221,MATCH($C182,Instellingen!$A$22:$A$221,1)),""),""))))</f>
        <v/>
      </c>
      <c r="K182" s="14" t="str">
        <f t="shared" si="12"/>
        <v/>
      </c>
      <c r="L182" s="14" t="str">
        <f t="shared" si="13"/>
        <v/>
      </c>
      <c r="M182" s="14" t="str">
        <f>IF($B182="","",IFERROR(VLOOKUP($B182,Facturen!$A$3:$W$304,11,FALSE),""))</f>
        <v/>
      </c>
      <c r="N182" s="15" t="str">
        <f t="shared" si="14"/>
        <v/>
      </c>
      <c r="O182" s="15" t="str">
        <f>IF($B182="","",IFERROR(IF(VLOOKUP($B182,Facturen!$A$3:$W$304,7,FALSE)="",Instellingen!$B$4,VLOOKUP($B182,Facturen!$A$3:$W$304,7,FALSE)),""))</f>
        <v/>
      </c>
      <c r="P182" s="14" t="str">
        <f t="shared" si="15"/>
        <v/>
      </c>
      <c r="Q182" s="14" t="str">
        <f t="shared" si="16"/>
        <v/>
      </c>
      <c r="R182" s="14" t="str">
        <f t="shared" si="17"/>
        <v/>
      </c>
      <c r="S182" s="6"/>
    </row>
    <row r="183" spans="1:19" x14ac:dyDescent="0.3">
      <c r="A183" s="6"/>
      <c r="B183" s="6"/>
      <c r="C183" s="8"/>
      <c r="D183" s="6"/>
      <c r="E183" s="7"/>
      <c r="F183" s="6"/>
      <c r="G183" s="12"/>
      <c r="H183" s="18" t="str">
        <f>IF($F183="","",IF($F183="SRD",1,IF($F183="USD",IFERROR(INDEX(Instellingen!$B$22:$B$221,MATCH($C183,Instellingen!$A$22:$A$221,1)),""),IF($F183="EUR",IFERROR(INDEX(Instellingen!$C$22:$C$221,MATCH($C183,Instellingen!$A$22:$A$221,1)),""),""))))</f>
        <v/>
      </c>
      <c r="I183" s="16" t="str">
        <f>IF($B183="","",IFERROR(VLOOKUP($B183,Facturen!$A$3:$W$304,5,FALSE),""))</f>
        <v/>
      </c>
      <c r="J183" s="18" t="str">
        <f>IF($I183="","",IF($I183="SRD",1,IF($I183="USD",IFERROR(INDEX(Instellingen!$B$22:$B$221,MATCH($C183,Instellingen!$A$22:$A$221,1)),""),IF($I183="EUR",IFERROR(INDEX(Instellingen!$C$22:$C$221,MATCH($C183,Instellingen!$A$22:$A$221,1)),""),""))))</f>
        <v/>
      </c>
      <c r="K183" s="14" t="str">
        <f t="shared" si="12"/>
        <v/>
      </c>
      <c r="L183" s="14" t="str">
        <f t="shared" si="13"/>
        <v/>
      </c>
      <c r="M183" s="14" t="str">
        <f>IF($B183="","",IFERROR(VLOOKUP($B183,Facturen!$A$3:$W$304,11,FALSE),""))</f>
        <v/>
      </c>
      <c r="N183" s="15" t="str">
        <f t="shared" si="14"/>
        <v/>
      </c>
      <c r="O183" s="15" t="str">
        <f>IF($B183="","",IFERROR(IF(VLOOKUP($B183,Facturen!$A$3:$W$304,7,FALSE)="",Instellingen!$B$4,VLOOKUP($B183,Facturen!$A$3:$W$304,7,FALSE)),""))</f>
        <v/>
      </c>
      <c r="P183" s="14" t="str">
        <f t="shared" si="15"/>
        <v/>
      </c>
      <c r="Q183" s="14" t="str">
        <f t="shared" si="16"/>
        <v/>
      </c>
      <c r="R183" s="14" t="str">
        <f t="shared" si="17"/>
        <v/>
      </c>
      <c r="S183" s="6"/>
    </row>
    <row r="184" spans="1:19" x14ac:dyDescent="0.3">
      <c r="A184" s="6"/>
      <c r="B184" s="6"/>
      <c r="C184" s="8"/>
      <c r="D184" s="6"/>
      <c r="E184" s="7"/>
      <c r="F184" s="6"/>
      <c r="G184" s="12"/>
      <c r="H184" s="18" t="str">
        <f>IF($F184="","",IF($F184="SRD",1,IF($F184="USD",IFERROR(INDEX(Instellingen!$B$22:$B$221,MATCH($C184,Instellingen!$A$22:$A$221,1)),""),IF($F184="EUR",IFERROR(INDEX(Instellingen!$C$22:$C$221,MATCH($C184,Instellingen!$A$22:$A$221,1)),""),""))))</f>
        <v/>
      </c>
      <c r="I184" s="16" t="str">
        <f>IF($B184="","",IFERROR(VLOOKUP($B184,Facturen!$A$3:$W$304,5,FALSE),""))</f>
        <v/>
      </c>
      <c r="J184" s="18" t="str">
        <f>IF($I184="","",IF($I184="SRD",1,IF($I184="USD",IFERROR(INDEX(Instellingen!$B$22:$B$221,MATCH($C184,Instellingen!$A$22:$A$221,1)),""),IF($I184="EUR",IFERROR(INDEX(Instellingen!$C$22:$C$221,MATCH($C184,Instellingen!$A$22:$A$221,1)),""),""))))</f>
        <v/>
      </c>
      <c r="K184" s="14" t="str">
        <f t="shared" si="12"/>
        <v/>
      </c>
      <c r="L184" s="14" t="str">
        <f t="shared" si="13"/>
        <v/>
      </c>
      <c r="M184" s="14" t="str">
        <f>IF($B184="","",IFERROR(VLOOKUP($B184,Facturen!$A$3:$W$304,11,FALSE),""))</f>
        <v/>
      </c>
      <c r="N184" s="15" t="str">
        <f t="shared" si="14"/>
        <v/>
      </c>
      <c r="O184" s="15" t="str">
        <f>IF($B184="","",IFERROR(IF(VLOOKUP($B184,Facturen!$A$3:$W$304,7,FALSE)="",Instellingen!$B$4,VLOOKUP($B184,Facturen!$A$3:$W$304,7,FALSE)),""))</f>
        <v/>
      </c>
      <c r="P184" s="14" t="str">
        <f t="shared" si="15"/>
        <v/>
      </c>
      <c r="Q184" s="14" t="str">
        <f t="shared" si="16"/>
        <v/>
      </c>
      <c r="R184" s="14" t="str">
        <f t="shared" si="17"/>
        <v/>
      </c>
      <c r="S184" s="6"/>
    </row>
    <row r="185" spans="1:19" x14ac:dyDescent="0.3">
      <c r="A185" s="6"/>
      <c r="B185" s="6"/>
      <c r="C185" s="8"/>
      <c r="D185" s="6"/>
      <c r="E185" s="7"/>
      <c r="F185" s="6"/>
      <c r="G185" s="12"/>
      <c r="H185" s="18" t="str">
        <f>IF($F185="","",IF($F185="SRD",1,IF($F185="USD",IFERROR(INDEX(Instellingen!$B$22:$B$221,MATCH($C185,Instellingen!$A$22:$A$221,1)),""),IF($F185="EUR",IFERROR(INDEX(Instellingen!$C$22:$C$221,MATCH($C185,Instellingen!$A$22:$A$221,1)),""),""))))</f>
        <v/>
      </c>
      <c r="I185" s="16" t="str">
        <f>IF($B185="","",IFERROR(VLOOKUP($B185,Facturen!$A$3:$W$304,5,FALSE),""))</f>
        <v/>
      </c>
      <c r="J185" s="18" t="str">
        <f>IF($I185="","",IF($I185="SRD",1,IF($I185="USD",IFERROR(INDEX(Instellingen!$B$22:$B$221,MATCH($C185,Instellingen!$A$22:$A$221,1)),""),IF($I185="EUR",IFERROR(INDEX(Instellingen!$C$22:$C$221,MATCH($C185,Instellingen!$A$22:$A$221,1)),""),""))))</f>
        <v/>
      </c>
      <c r="K185" s="14" t="str">
        <f t="shared" si="12"/>
        <v/>
      </c>
      <c r="L185" s="14" t="str">
        <f t="shared" si="13"/>
        <v/>
      </c>
      <c r="M185" s="14" t="str">
        <f>IF($B185="","",IFERROR(VLOOKUP($B185,Facturen!$A$3:$W$304,11,FALSE),""))</f>
        <v/>
      </c>
      <c r="N185" s="15" t="str">
        <f t="shared" si="14"/>
        <v/>
      </c>
      <c r="O185" s="15" t="str">
        <f>IF($B185="","",IFERROR(IF(VLOOKUP($B185,Facturen!$A$3:$W$304,7,FALSE)="",Instellingen!$B$4,VLOOKUP($B185,Facturen!$A$3:$W$304,7,FALSE)),""))</f>
        <v/>
      </c>
      <c r="P185" s="14" t="str">
        <f t="shared" si="15"/>
        <v/>
      </c>
      <c r="Q185" s="14" t="str">
        <f t="shared" si="16"/>
        <v/>
      </c>
      <c r="R185" s="14" t="str">
        <f t="shared" si="17"/>
        <v/>
      </c>
      <c r="S185" s="6"/>
    </row>
    <row r="186" spans="1:19" x14ac:dyDescent="0.3">
      <c r="A186" s="6"/>
      <c r="B186" s="6"/>
      <c r="C186" s="8"/>
      <c r="D186" s="6"/>
      <c r="E186" s="7"/>
      <c r="F186" s="6"/>
      <c r="G186" s="12"/>
      <c r="H186" s="18" t="str">
        <f>IF($F186="","",IF($F186="SRD",1,IF($F186="USD",IFERROR(INDEX(Instellingen!$B$22:$B$221,MATCH($C186,Instellingen!$A$22:$A$221,1)),""),IF($F186="EUR",IFERROR(INDEX(Instellingen!$C$22:$C$221,MATCH($C186,Instellingen!$A$22:$A$221,1)),""),""))))</f>
        <v/>
      </c>
      <c r="I186" s="16" t="str">
        <f>IF($B186="","",IFERROR(VLOOKUP($B186,Facturen!$A$3:$W$304,5,FALSE),""))</f>
        <v/>
      </c>
      <c r="J186" s="18" t="str">
        <f>IF($I186="","",IF($I186="SRD",1,IF($I186="USD",IFERROR(INDEX(Instellingen!$B$22:$B$221,MATCH($C186,Instellingen!$A$22:$A$221,1)),""),IF($I186="EUR",IFERROR(INDEX(Instellingen!$C$22:$C$221,MATCH($C186,Instellingen!$A$22:$A$221,1)),""),""))))</f>
        <v/>
      </c>
      <c r="K186" s="14" t="str">
        <f t="shared" si="12"/>
        <v/>
      </c>
      <c r="L186" s="14" t="str">
        <f t="shared" si="13"/>
        <v/>
      </c>
      <c r="M186" s="14" t="str">
        <f>IF($B186="","",IFERROR(VLOOKUP($B186,Facturen!$A$3:$W$304,11,FALSE),""))</f>
        <v/>
      </c>
      <c r="N186" s="15" t="str">
        <f t="shared" si="14"/>
        <v/>
      </c>
      <c r="O186" s="15" t="str">
        <f>IF($B186="","",IFERROR(IF(VLOOKUP($B186,Facturen!$A$3:$W$304,7,FALSE)="",Instellingen!$B$4,VLOOKUP($B186,Facturen!$A$3:$W$304,7,FALSE)),""))</f>
        <v/>
      </c>
      <c r="P186" s="14" t="str">
        <f t="shared" si="15"/>
        <v/>
      </c>
      <c r="Q186" s="14" t="str">
        <f t="shared" si="16"/>
        <v/>
      </c>
      <c r="R186" s="14" t="str">
        <f t="shared" si="17"/>
        <v/>
      </c>
      <c r="S186" s="6"/>
    </row>
    <row r="187" spans="1:19" x14ac:dyDescent="0.3">
      <c r="A187" s="6"/>
      <c r="B187" s="6"/>
      <c r="C187" s="8"/>
      <c r="D187" s="6"/>
      <c r="E187" s="7"/>
      <c r="F187" s="6"/>
      <c r="G187" s="12"/>
      <c r="H187" s="18" t="str">
        <f>IF($F187="","",IF($F187="SRD",1,IF($F187="USD",IFERROR(INDEX(Instellingen!$B$22:$B$221,MATCH($C187,Instellingen!$A$22:$A$221,1)),""),IF($F187="EUR",IFERROR(INDEX(Instellingen!$C$22:$C$221,MATCH($C187,Instellingen!$A$22:$A$221,1)),""),""))))</f>
        <v/>
      </c>
      <c r="I187" s="16" t="str">
        <f>IF($B187="","",IFERROR(VLOOKUP($B187,Facturen!$A$3:$W$304,5,FALSE),""))</f>
        <v/>
      </c>
      <c r="J187" s="18" t="str">
        <f>IF($I187="","",IF($I187="SRD",1,IF($I187="USD",IFERROR(INDEX(Instellingen!$B$22:$B$221,MATCH($C187,Instellingen!$A$22:$A$221,1)),""),IF($I187="EUR",IFERROR(INDEX(Instellingen!$C$22:$C$221,MATCH($C187,Instellingen!$A$22:$A$221,1)),""),""))))</f>
        <v/>
      </c>
      <c r="K187" s="14" t="str">
        <f t="shared" si="12"/>
        <v/>
      </c>
      <c r="L187" s="14" t="str">
        <f t="shared" si="13"/>
        <v/>
      </c>
      <c r="M187" s="14" t="str">
        <f>IF($B187="","",IFERROR(VLOOKUP($B187,Facturen!$A$3:$W$304,11,FALSE),""))</f>
        <v/>
      </c>
      <c r="N187" s="15" t="str">
        <f t="shared" si="14"/>
        <v/>
      </c>
      <c r="O187" s="15" t="str">
        <f>IF($B187="","",IFERROR(IF(VLOOKUP($B187,Facturen!$A$3:$W$304,7,FALSE)="",Instellingen!$B$4,VLOOKUP($B187,Facturen!$A$3:$W$304,7,FALSE)),""))</f>
        <v/>
      </c>
      <c r="P187" s="14" t="str">
        <f t="shared" si="15"/>
        <v/>
      </c>
      <c r="Q187" s="14" t="str">
        <f t="shared" si="16"/>
        <v/>
      </c>
      <c r="R187" s="14" t="str">
        <f t="shared" si="17"/>
        <v/>
      </c>
      <c r="S187" s="6"/>
    </row>
    <row r="188" spans="1:19" x14ac:dyDescent="0.3">
      <c r="A188" s="6"/>
      <c r="B188" s="6"/>
      <c r="C188" s="8"/>
      <c r="D188" s="6"/>
      <c r="E188" s="7"/>
      <c r="F188" s="6"/>
      <c r="G188" s="12"/>
      <c r="H188" s="18" t="str">
        <f>IF($F188="","",IF($F188="SRD",1,IF($F188="USD",IFERROR(INDEX(Instellingen!$B$22:$B$221,MATCH($C188,Instellingen!$A$22:$A$221,1)),""),IF($F188="EUR",IFERROR(INDEX(Instellingen!$C$22:$C$221,MATCH($C188,Instellingen!$A$22:$A$221,1)),""),""))))</f>
        <v/>
      </c>
      <c r="I188" s="16" t="str">
        <f>IF($B188="","",IFERROR(VLOOKUP($B188,Facturen!$A$3:$W$304,5,FALSE),""))</f>
        <v/>
      </c>
      <c r="J188" s="18" t="str">
        <f>IF($I188="","",IF($I188="SRD",1,IF($I188="USD",IFERROR(INDEX(Instellingen!$B$22:$B$221,MATCH($C188,Instellingen!$A$22:$A$221,1)),""),IF($I188="EUR",IFERROR(INDEX(Instellingen!$C$22:$C$221,MATCH($C188,Instellingen!$A$22:$A$221,1)),""),""))))</f>
        <v/>
      </c>
      <c r="K188" s="14" t="str">
        <f t="shared" si="12"/>
        <v/>
      </c>
      <c r="L188" s="14" t="str">
        <f t="shared" si="13"/>
        <v/>
      </c>
      <c r="M188" s="14" t="str">
        <f>IF($B188="","",IFERROR(VLOOKUP($B188,Facturen!$A$3:$W$304,11,FALSE),""))</f>
        <v/>
      </c>
      <c r="N188" s="15" t="str">
        <f t="shared" si="14"/>
        <v/>
      </c>
      <c r="O188" s="15" t="str">
        <f>IF($B188="","",IFERROR(IF(VLOOKUP($B188,Facturen!$A$3:$W$304,7,FALSE)="",Instellingen!$B$4,VLOOKUP($B188,Facturen!$A$3:$W$304,7,FALSE)),""))</f>
        <v/>
      </c>
      <c r="P188" s="14" t="str">
        <f t="shared" si="15"/>
        <v/>
      </c>
      <c r="Q188" s="14" t="str">
        <f t="shared" si="16"/>
        <v/>
      </c>
      <c r="R188" s="14" t="str">
        <f t="shared" si="17"/>
        <v/>
      </c>
      <c r="S188" s="6"/>
    </row>
    <row r="189" spans="1:19" x14ac:dyDescent="0.3">
      <c r="A189" s="6"/>
      <c r="B189" s="6"/>
      <c r="C189" s="8"/>
      <c r="D189" s="6"/>
      <c r="E189" s="7"/>
      <c r="F189" s="6"/>
      <c r="G189" s="12"/>
      <c r="H189" s="18" t="str">
        <f>IF($F189="","",IF($F189="SRD",1,IF($F189="USD",IFERROR(INDEX(Instellingen!$B$22:$B$221,MATCH($C189,Instellingen!$A$22:$A$221,1)),""),IF($F189="EUR",IFERROR(INDEX(Instellingen!$C$22:$C$221,MATCH($C189,Instellingen!$A$22:$A$221,1)),""),""))))</f>
        <v/>
      </c>
      <c r="I189" s="16" t="str">
        <f>IF($B189="","",IFERROR(VLOOKUP($B189,Facturen!$A$3:$W$304,5,FALSE),""))</f>
        <v/>
      </c>
      <c r="J189" s="18" t="str">
        <f>IF($I189="","",IF($I189="SRD",1,IF($I189="USD",IFERROR(INDEX(Instellingen!$B$22:$B$221,MATCH($C189,Instellingen!$A$22:$A$221,1)),""),IF($I189="EUR",IFERROR(INDEX(Instellingen!$C$22:$C$221,MATCH($C189,Instellingen!$A$22:$A$221,1)),""),""))))</f>
        <v/>
      </c>
      <c r="K189" s="14" t="str">
        <f t="shared" si="12"/>
        <v/>
      </c>
      <c r="L189" s="14" t="str">
        <f t="shared" si="13"/>
        <v/>
      </c>
      <c r="M189" s="14" t="str">
        <f>IF($B189="","",IFERROR(VLOOKUP($B189,Facturen!$A$3:$W$304,11,FALSE),""))</f>
        <v/>
      </c>
      <c r="N189" s="15" t="str">
        <f t="shared" si="14"/>
        <v/>
      </c>
      <c r="O189" s="15" t="str">
        <f>IF($B189="","",IFERROR(IF(VLOOKUP($B189,Facturen!$A$3:$W$304,7,FALSE)="",Instellingen!$B$4,VLOOKUP($B189,Facturen!$A$3:$W$304,7,FALSE)),""))</f>
        <v/>
      </c>
      <c r="P189" s="14" t="str">
        <f t="shared" si="15"/>
        <v/>
      </c>
      <c r="Q189" s="14" t="str">
        <f t="shared" si="16"/>
        <v/>
      </c>
      <c r="R189" s="14" t="str">
        <f t="shared" si="17"/>
        <v/>
      </c>
      <c r="S189" s="6"/>
    </row>
    <row r="190" spans="1:19" x14ac:dyDescent="0.3">
      <c r="A190" s="6"/>
      <c r="B190" s="6"/>
      <c r="C190" s="8"/>
      <c r="D190" s="6"/>
      <c r="E190" s="7"/>
      <c r="F190" s="6"/>
      <c r="G190" s="12"/>
      <c r="H190" s="18" t="str">
        <f>IF($F190="","",IF($F190="SRD",1,IF($F190="USD",IFERROR(INDEX(Instellingen!$B$22:$B$221,MATCH($C190,Instellingen!$A$22:$A$221,1)),""),IF($F190="EUR",IFERROR(INDEX(Instellingen!$C$22:$C$221,MATCH($C190,Instellingen!$A$22:$A$221,1)),""),""))))</f>
        <v/>
      </c>
      <c r="I190" s="16" t="str">
        <f>IF($B190="","",IFERROR(VLOOKUP($B190,Facturen!$A$3:$W$304,5,FALSE),""))</f>
        <v/>
      </c>
      <c r="J190" s="18" t="str">
        <f>IF($I190="","",IF($I190="SRD",1,IF($I190="USD",IFERROR(INDEX(Instellingen!$B$22:$B$221,MATCH($C190,Instellingen!$A$22:$A$221,1)),""),IF($I190="EUR",IFERROR(INDEX(Instellingen!$C$22:$C$221,MATCH($C190,Instellingen!$A$22:$A$221,1)),""),""))))</f>
        <v/>
      </c>
      <c r="K190" s="14" t="str">
        <f t="shared" si="12"/>
        <v/>
      </c>
      <c r="L190" s="14" t="str">
        <f t="shared" si="13"/>
        <v/>
      </c>
      <c r="M190" s="14" t="str">
        <f>IF($B190="","",IFERROR(VLOOKUP($B190,Facturen!$A$3:$W$304,11,FALSE),""))</f>
        <v/>
      </c>
      <c r="N190" s="15" t="str">
        <f t="shared" si="14"/>
        <v/>
      </c>
      <c r="O190" s="15" t="str">
        <f>IF($B190="","",IFERROR(IF(VLOOKUP($B190,Facturen!$A$3:$W$304,7,FALSE)="",Instellingen!$B$4,VLOOKUP($B190,Facturen!$A$3:$W$304,7,FALSE)),""))</f>
        <v/>
      </c>
      <c r="P190" s="14" t="str">
        <f t="shared" si="15"/>
        <v/>
      </c>
      <c r="Q190" s="14" t="str">
        <f t="shared" si="16"/>
        <v/>
      </c>
      <c r="R190" s="14" t="str">
        <f t="shared" si="17"/>
        <v/>
      </c>
      <c r="S190" s="6"/>
    </row>
    <row r="191" spans="1:19" x14ac:dyDescent="0.3">
      <c r="A191" s="6"/>
      <c r="B191" s="6"/>
      <c r="C191" s="8"/>
      <c r="D191" s="6"/>
      <c r="E191" s="7"/>
      <c r="F191" s="6"/>
      <c r="G191" s="12"/>
      <c r="H191" s="18" t="str">
        <f>IF($F191="","",IF($F191="SRD",1,IF($F191="USD",IFERROR(INDEX(Instellingen!$B$22:$B$221,MATCH($C191,Instellingen!$A$22:$A$221,1)),""),IF($F191="EUR",IFERROR(INDEX(Instellingen!$C$22:$C$221,MATCH($C191,Instellingen!$A$22:$A$221,1)),""),""))))</f>
        <v/>
      </c>
      <c r="I191" s="16" t="str">
        <f>IF($B191="","",IFERROR(VLOOKUP($B191,Facturen!$A$3:$W$304,5,FALSE),""))</f>
        <v/>
      </c>
      <c r="J191" s="18" t="str">
        <f>IF($I191="","",IF($I191="SRD",1,IF($I191="USD",IFERROR(INDEX(Instellingen!$B$22:$B$221,MATCH($C191,Instellingen!$A$22:$A$221,1)),""),IF($I191="EUR",IFERROR(INDEX(Instellingen!$C$22:$C$221,MATCH($C191,Instellingen!$A$22:$A$221,1)),""),""))))</f>
        <v/>
      </c>
      <c r="K191" s="14" t="str">
        <f t="shared" si="12"/>
        <v/>
      </c>
      <c r="L191" s="14" t="str">
        <f t="shared" si="13"/>
        <v/>
      </c>
      <c r="M191" s="14" t="str">
        <f>IF($B191="","",IFERROR(VLOOKUP($B191,Facturen!$A$3:$W$304,11,FALSE),""))</f>
        <v/>
      </c>
      <c r="N191" s="15" t="str">
        <f t="shared" si="14"/>
        <v/>
      </c>
      <c r="O191" s="15" t="str">
        <f>IF($B191="","",IFERROR(IF(VLOOKUP($B191,Facturen!$A$3:$W$304,7,FALSE)="",Instellingen!$B$4,VLOOKUP($B191,Facturen!$A$3:$W$304,7,FALSE)),""))</f>
        <v/>
      </c>
      <c r="P191" s="14" t="str">
        <f t="shared" si="15"/>
        <v/>
      </c>
      <c r="Q191" s="14" t="str">
        <f t="shared" si="16"/>
        <v/>
      </c>
      <c r="R191" s="14" t="str">
        <f t="shared" si="17"/>
        <v/>
      </c>
      <c r="S191" s="6"/>
    </row>
    <row r="192" spans="1:19" x14ac:dyDescent="0.3">
      <c r="A192" s="6"/>
      <c r="B192" s="6"/>
      <c r="C192" s="8"/>
      <c r="D192" s="6"/>
      <c r="E192" s="7"/>
      <c r="F192" s="6"/>
      <c r="G192" s="12"/>
      <c r="H192" s="18" t="str">
        <f>IF($F192="","",IF($F192="SRD",1,IF($F192="USD",IFERROR(INDEX(Instellingen!$B$22:$B$221,MATCH($C192,Instellingen!$A$22:$A$221,1)),""),IF($F192="EUR",IFERROR(INDEX(Instellingen!$C$22:$C$221,MATCH($C192,Instellingen!$A$22:$A$221,1)),""),""))))</f>
        <v/>
      </c>
      <c r="I192" s="16" t="str">
        <f>IF($B192="","",IFERROR(VLOOKUP($B192,Facturen!$A$3:$W$304,5,FALSE),""))</f>
        <v/>
      </c>
      <c r="J192" s="18" t="str">
        <f>IF($I192="","",IF($I192="SRD",1,IF($I192="USD",IFERROR(INDEX(Instellingen!$B$22:$B$221,MATCH($C192,Instellingen!$A$22:$A$221,1)),""),IF($I192="EUR",IFERROR(INDEX(Instellingen!$C$22:$C$221,MATCH($C192,Instellingen!$A$22:$A$221,1)),""),""))))</f>
        <v/>
      </c>
      <c r="K192" s="14" t="str">
        <f t="shared" si="12"/>
        <v/>
      </c>
      <c r="L192" s="14" t="str">
        <f t="shared" si="13"/>
        <v/>
      </c>
      <c r="M192" s="14" t="str">
        <f>IF($B192="","",IFERROR(VLOOKUP($B192,Facturen!$A$3:$W$304,11,FALSE),""))</f>
        <v/>
      </c>
      <c r="N192" s="15" t="str">
        <f t="shared" si="14"/>
        <v/>
      </c>
      <c r="O192" s="15" t="str">
        <f>IF($B192="","",IFERROR(IF(VLOOKUP($B192,Facturen!$A$3:$W$304,7,FALSE)="",Instellingen!$B$4,VLOOKUP($B192,Facturen!$A$3:$W$304,7,FALSE)),""))</f>
        <v/>
      </c>
      <c r="P192" s="14" t="str">
        <f t="shared" si="15"/>
        <v/>
      </c>
      <c r="Q192" s="14" t="str">
        <f t="shared" si="16"/>
        <v/>
      </c>
      <c r="R192" s="14" t="str">
        <f t="shared" si="17"/>
        <v/>
      </c>
      <c r="S192" s="6"/>
    </row>
    <row r="193" spans="1:19" x14ac:dyDescent="0.3">
      <c r="A193" s="6"/>
      <c r="B193" s="6"/>
      <c r="C193" s="8"/>
      <c r="D193" s="6"/>
      <c r="E193" s="7"/>
      <c r="F193" s="6"/>
      <c r="G193" s="12"/>
      <c r="H193" s="18" t="str">
        <f>IF($F193="","",IF($F193="SRD",1,IF($F193="USD",IFERROR(INDEX(Instellingen!$B$22:$B$221,MATCH($C193,Instellingen!$A$22:$A$221,1)),""),IF($F193="EUR",IFERROR(INDEX(Instellingen!$C$22:$C$221,MATCH($C193,Instellingen!$A$22:$A$221,1)),""),""))))</f>
        <v/>
      </c>
      <c r="I193" s="16" t="str">
        <f>IF($B193="","",IFERROR(VLOOKUP($B193,Facturen!$A$3:$W$304,5,FALSE),""))</f>
        <v/>
      </c>
      <c r="J193" s="18" t="str">
        <f>IF($I193="","",IF($I193="SRD",1,IF($I193="USD",IFERROR(INDEX(Instellingen!$B$22:$B$221,MATCH($C193,Instellingen!$A$22:$A$221,1)),""),IF($I193="EUR",IFERROR(INDEX(Instellingen!$C$22:$C$221,MATCH($C193,Instellingen!$A$22:$A$221,1)),""),""))))</f>
        <v/>
      </c>
      <c r="K193" s="14" t="str">
        <f t="shared" si="12"/>
        <v/>
      </c>
      <c r="L193" s="14" t="str">
        <f t="shared" si="13"/>
        <v/>
      </c>
      <c r="M193" s="14" t="str">
        <f>IF($B193="","",IFERROR(VLOOKUP($B193,Facturen!$A$3:$W$304,11,FALSE),""))</f>
        <v/>
      </c>
      <c r="N193" s="15" t="str">
        <f t="shared" si="14"/>
        <v/>
      </c>
      <c r="O193" s="15" t="str">
        <f>IF($B193="","",IFERROR(IF(VLOOKUP($B193,Facturen!$A$3:$W$304,7,FALSE)="",Instellingen!$B$4,VLOOKUP($B193,Facturen!$A$3:$W$304,7,FALSE)),""))</f>
        <v/>
      </c>
      <c r="P193" s="14" t="str">
        <f t="shared" si="15"/>
        <v/>
      </c>
      <c r="Q193" s="14" t="str">
        <f t="shared" si="16"/>
        <v/>
      </c>
      <c r="R193" s="14" t="str">
        <f t="shared" si="17"/>
        <v/>
      </c>
      <c r="S193" s="6"/>
    </row>
    <row r="194" spans="1:19" x14ac:dyDescent="0.3">
      <c r="A194" s="6"/>
      <c r="B194" s="6"/>
      <c r="C194" s="8"/>
      <c r="D194" s="6"/>
      <c r="E194" s="7"/>
      <c r="F194" s="6"/>
      <c r="G194" s="12"/>
      <c r="H194" s="18" t="str">
        <f>IF($F194="","",IF($F194="SRD",1,IF($F194="USD",IFERROR(INDEX(Instellingen!$B$22:$B$221,MATCH($C194,Instellingen!$A$22:$A$221,1)),""),IF($F194="EUR",IFERROR(INDEX(Instellingen!$C$22:$C$221,MATCH($C194,Instellingen!$A$22:$A$221,1)),""),""))))</f>
        <v/>
      </c>
      <c r="I194" s="16" t="str">
        <f>IF($B194="","",IFERROR(VLOOKUP($B194,Facturen!$A$3:$W$304,5,FALSE),""))</f>
        <v/>
      </c>
      <c r="J194" s="18" t="str">
        <f>IF($I194="","",IF($I194="SRD",1,IF($I194="USD",IFERROR(INDEX(Instellingen!$B$22:$B$221,MATCH($C194,Instellingen!$A$22:$A$221,1)),""),IF($I194="EUR",IFERROR(INDEX(Instellingen!$C$22:$C$221,MATCH($C194,Instellingen!$A$22:$A$221,1)),""),""))))</f>
        <v/>
      </c>
      <c r="K194" s="14" t="str">
        <f t="shared" si="12"/>
        <v/>
      </c>
      <c r="L194" s="14" t="str">
        <f t="shared" si="13"/>
        <v/>
      </c>
      <c r="M194" s="14" t="str">
        <f>IF($B194="","",IFERROR(VLOOKUP($B194,Facturen!$A$3:$W$304,11,FALSE),""))</f>
        <v/>
      </c>
      <c r="N194" s="15" t="str">
        <f t="shared" si="14"/>
        <v/>
      </c>
      <c r="O194" s="15" t="str">
        <f>IF($B194="","",IFERROR(IF(VLOOKUP($B194,Facturen!$A$3:$W$304,7,FALSE)="",Instellingen!$B$4,VLOOKUP($B194,Facturen!$A$3:$W$304,7,FALSE)),""))</f>
        <v/>
      </c>
      <c r="P194" s="14" t="str">
        <f t="shared" si="15"/>
        <v/>
      </c>
      <c r="Q194" s="14" t="str">
        <f t="shared" si="16"/>
        <v/>
      </c>
      <c r="R194" s="14" t="str">
        <f t="shared" si="17"/>
        <v/>
      </c>
      <c r="S194" s="6"/>
    </row>
    <row r="195" spans="1:19" x14ac:dyDescent="0.3">
      <c r="A195" s="6"/>
      <c r="B195" s="6"/>
      <c r="C195" s="8"/>
      <c r="D195" s="6"/>
      <c r="E195" s="7"/>
      <c r="F195" s="6"/>
      <c r="G195" s="12"/>
      <c r="H195" s="18" t="str">
        <f>IF($F195="","",IF($F195="SRD",1,IF($F195="USD",IFERROR(INDEX(Instellingen!$B$22:$B$221,MATCH($C195,Instellingen!$A$22:$A$221,1)),""),IF($F195="EUR",IFERROR(INDEX(Instellingen!$C$22:$C$221,MATCH($C195,Instellingen!$A$22:$A$221,1)),""),""))))</f>
        <v/>
      </c>
      <c r="I195" s="16" t="str">
        <f>IF($B195="","",IFERROR(VLOOKUP($B195,Facturen!$A$3:$W$304,5,FALSE),""))</f>
        <v/>
      </c>
      <c r="J195" s="18" t="str">
        <f>IF($I195="","",IF($I195="SRD",1,IF($I195="USD",IFERROR(INDEX(Instellingen!$B$22:$B$221,MATCH($C195,Instellingen!$A$22:$A$221,1)),""),IF($I195="EUR",IFERROR(INDEX(Instellingen!$C$22:$C$221,MATCH($C195,Instellingen!$A$22:$A$221,1)),""),""))))</f>
        <v/>
      </c>
      <c r="K195" s="14" t="str">
        <f t="shared" ref="K195:K258" si="18">IF($G195="","",IFERROR($G195*$H195/$J195,0))</f>
        <v/>
      </c>
      <c r="L195" s="14" t="str">
        <f t="shared" ref="L195:L258" si="19">IF($G195="","",IFERROR($G195*$H195,0))</f>
        <v/>
      </c>
      <c r="M195" s="14" t="str">
        <f>IF($B195="","",IFERROR(VLOOKUP($B195,Facturen!$A$3:$W$304,11,FALSE),""))</f>
        <v/>
      </c>
      <c r="N195" s="15" t="str">
        <f t="shared" ref="N195:N258" si="20">IF($M195="","",IFERROR($K195/$M195,0))</f>
        <v/>
      </c>
      <c r="O195" s="15" t="str">
        <f>IF($B195="","",IFERROR(IF(VLOOKUP($B195,Facturen!$A$3:$W$304,7,FALSE)="",Instellingen!$B$4,VLOOKUP($B195,Facturen!$A$3:$W$304,7,FALSE)),""))</f>
        <v/>
      </c>
      <c r="P195" s="14" t="str">
        <f t="shared" ref="P195:P258" si="21">IF($L195="","",IFERROR($L195*$O195/(1+$O195),0))</f>
        <v/>
      </c>
      <c r="Q195" s="14" t="str">
        <f t="shared" ref="Q195:Q258" si="22">IF($E195="","",IFERROR($M195*$E195,0))</f>
        <v/>
      </c>
      <c r="R195" s="14" t="str">
        <f t="shared" ref="R195:R258" si="23">IF($Q195="","",IFERROR($Q195*$J195/$H195,0))</f>
        <v/>
      </c>
      <c r="S195" s="6"/>
    </row>
    <row r="196" spans="1:19" x14ac:dyDescent="0.3">
      <c r="A196" s="6"/>
      <c r="B196" s="6"/>
      <c r="C196" s="8"/>
      <c r="D196" s="6"/>
      <c r="E196" s="7"/>
      <c r="F196" s="6"/>
      <c r="G196" s="12"/>
      <c r="H196" s="18" t="str">
        <f>IF($F196="","",IF($F196="SRD",1,IF($F196="USD",IFERROR(INDEX(Instellingen!$B$22:$B$221,MATCH($C196,Instellingen!$A$22:$A$221,1)),""),IF($F196="EUR",IFERROR(INDEX(Instellingen!$C$22:$C$221,MATCH($C196,Instellingen!$A$22:$A$221,1)),""),""))))</f>
        <v/>
      </c>
      <c r="I196" s="16" t="str">
        <f>IF($B196="","",IFERROR(VLOOKUP($B196,Facturen!$A$3:$W$304,5,FALSE),""))</f>
        <v/>
      </c>
      <c r="J196" s="18" t="str">
        <f>IF($I196="","",IF($I196="SRD",1,IF($I196="USD",IFERROR(INDEX(Instellingen!$B$22:$B$221,MATCH($C196,Instellingen!$A$22:$A$221,1)),""),IF($I196="EUR",IFERROR(INDEX(Instellingen!$C$22:$C$221,MATCH($C196,Instellingen!$A$22:$A$221,1)),""),""))))</f>
        <v/>
      </c>
      <c r="K196" s="14" t="str">
        <f t="shared" si="18"/>
        <v/>
      </c>
      <c r="L196" s="14" t="str">
        <f t="shared" si="19"/>
        <v/>
      </c>
      <c r="M196" s="14" t="str">
        <f>IF($B196="","",IFERROR(VLOOKUP($B196,Facturen!$A$3:$W$304,11,FALSE),""))</f>
        <v/>
      </c>
      <c r="N196" s="15" t="str">
        <f t="shared" si="20"/>
        <v/>
      </c>
      <c r="O196" s="15" t="str">
        <f>IF($B196="","",IFERROR(IF(VLOOKUP($B196,Facturen!$A$3:$W$304,7,FALSE)="",Instellingen!$B$4,VLOOKUP($B196,Facturen!$A$3:$W$304,7,FALSE)),""))</f>
        <v/>
      </c>
      <c r="P196" s="14" t="str">
        <f t="shared" si="21"/>
        <v/>
      </c>
      <c r="Q196" s="14" t="str">
        <f t="shared" si="22"/>
        <v/>
      </c>
      <c r="R196" s="14" t="str">
        <f t="shared" si="23"/>
        <v/>
      </c>
      <c r="S196" s="6"/>
    </row>
    <row r="197" spans="1:19" x14ac:dyDescent="0.3">
      <c r="A197" s="6"/>
      <c r="B197" s="6"/>
      <c r="C197" s="8"/>
      <c r="D197" s="6"/>
      <c r="E197" s="7"/>
      <c r="F197" s="6"/>
      <c r="G197" s="12"/>
      <c r="H197" s="18" t="str">
        <f>IF($F197="","",IF($F197="SRD",1,IF($F197="USD",IFERROR(INDEX(Instellingen!$B$22:$B$221,MATCH($C197,Instellingen!$A$22:$A$221,1)),""),IF($F197="EUR",IFERROR(INDEX(Instellingen!$C$22:$C$221,MATCH($C197,Instellingen!$A$22:$A$221,1)),""),""))))</f>
        <v/>
      </c>
      <c r="I197" s="16" t="str">
        <f>IF($B197="","",IFERROR(VLOOKUP($B197,Facturen!$A$3:$W$304,5,FALSE),""))</f>
        <v/>
      </c>
      <c r="J197" s="18" t="str">
        <f>IF($I197="","",IF($I197="SRD",1,IF($I197="USD",IFERROR(INDEX(Instellingen!$B$22:$B$221,MATCH($C197,Instellingen!$A$22:$A$221,1)),""),IF($I197="EUR",IFERROR(INDEX(Instellingen!$C$22:$C$221,MATCH($C197,Instellingen!$A$22:$A$221,1)),""),""))))</f>
        <v/>
      </c>
      <c r="K197" s="14" t="str">
        <f t="shared" si="18"/>
        <v/>
      </c>
      <c r="L197" s="14" t="str">
        <f t="shared" si="19"/>
        <v/>
      </c>
      <c r="M197" s="14" t="str">
        <f>IF($B197="","",IFERROR(VLOOKUP($B197,Facturen!$A$3:$W$304,11,FALSE),""))</f>
        <v/>
      </c>
      <c r="N197" s="15" t="str">
        <f t="shared" si="20"/>
        <v/>
      </c>
      <c r="O197" s="15" t="str">
        <f>IF($B197="","",IFERROR(IF(VLOOKUP($B197,Facturen!$A$3:$W$304,7,FALSE)="",Instellingen!$B$4,VLOOKUP($B197,Facturen!$A$3:$W$304,7,FALSE)),""))</f>
        <v/>
      </c>
      <c r="P197" s="14" t="str">
        <f t="shared" si="21"/>
        <v/>
      </c>
      <c r="Q197" s="14" t="str">
        <f t="shared" si="22"/>
        <v/>
      </c>
      <c r="R197" s="14" t="str">
        <f t="shared" si="23"/>
        <v/>
      </c>
      <c r="S197" s="6"/>
    </row>
    <row r="198" spans="1:19" x14ac:dyDescent="0.3">
      <c r="A198" s="6"/>
      <c r="B198" s="6"/>
      <c r="C198" s="8"/>
      <c r="D198" s="6"/>
      <c r="E198" s="7"/>
      <c r="F198" s="6"/>
      <c r="G198" s="12"/>
      <c r="H198" s="18" t="str">
        <f>IF($F198="","",IF($F198="SRD",1,IF($F198="USD",IFERROR(INDEX(Instellingen!$B$22:$B$221,MATCH($C198,Instellingen!$A$22:$A$221,1)),""),IF($F198="EUR",IFERROR(INDEX(Instellingen!$C$22:$C$221,MATCH($C198,Instellingen!$A$22:$A$221,1)),""),""))))</f>
        <v/>
      </c>
      <c r="I198" s="16" t="str">
        <f>IF($B198="","",IFERROR(VLOOKUP($B198,Facturen!$A$3:$W$304,5,FALSE),""))</f>
        <v/>
      </c>
      <c r="J198" s="18" t="str">
        <f>IF($I198="","",IF($I198="SRD",1,IF($I198="USD",IFERROR(INDEX(Instellingen!$B$22:$B$221,MATCH($C198,Instellingen!$A$22:$A$221,1)),""),IF($I198="EUR",IFERROR(INDEX(Instellingen!$C$22:$C$221,MATCH($C198,Instellingen!$A$22:$A$221,1)),""),""))))</f>
        <v/>
      </c>
      <c r="K198" s="14" t="str">
        <f t="shared" si="18"/>
        <v/>
      </c>
      <c r="L198" s="14" t="str">
        <f t="shared" si="19"/>
        <v/>
      </c>
      <c r="M198" s="14" t="str">
        <f>IF($B198="","",IFERROR(VLOOKUP($B198,Facturen!$A$3:$W$304,11,FALSE),""))</f>
        <v/>
      </c>
      <c r="N198" s="15" t="str">
        <f t="shared" si="20"/>
        <v/>
      </c>
      <c r="O198" s="15" t="str">
        <f>IF($B198="","",IFERROR(IF(VLOOKUP($B198,Facturen!$A$3:$W$304,7,FALSE)="",Instellingen!$B$4,VLOOKUP($B198,Facturen!$A$3:$W$304,7,FALSE)),""))</f>
        <v/>
      </c>
      <c r="P198" s="14" t="str">
        <f t="shared" si="21"/>
        <v/>
      </c>
      <c r="Q198" s="14" t="str">
        <f t="shared" si="22"/>
        <v/>
      </c>
      <c r="R198" s="14" t="str">
        <f t="shared" si="23"/>
        <v/>
      </c>
      <c r="S198" s="6"/>
    </row>
    <row r="199" spans="1:19" x14ac:dyDescent="0.3">
      <c r="A199" s="6"/>
      <c r="B199" s="6"/>
      <c r="C199" s="8"/>
      <c r="D199" s="6"/>
      <c r="E199" s="7"/>
      <c r="F199" s="6"/>
      <c r="G199" s="12"/>
      <c r="H199" s="18" t="str">
        <f>IF($F199="","",IF($F199="SRD",1,IF($F199="USD",IFERROR(INDEX(Instellingen!$B$22:$B$221,MATCH($C199,Instellingen!$A$22:$A$221,1)),""),IF($F199="EUR",IFERROR(INDEX(Instellingen!$C$22:$C$221,MATCH($C199,Instellingen!$A$22:$A$221,1)),""),""))))</f>
        <v/>
      </c>
      <c r="I199" s="16" t="str">
        <f>IF($B199="","",IFERROR(VLOOKUP($B199,Facturen!$A$3:$W$304,5,FALSE),""))</f>
        <v/>
      </c>
      <c r="J199" s="18" t="str">
        <f>IF($I199="","",IF($I199="SRD",1,IF($I199="USD",IFERROR(INDEX(Instellingen!$B$22:$B$221,MATCH($C199,Instellingen!$A$22:$A$221,1)),""),IF($I199="EUR",IFERROR(INDEX(Instellingen!$C$22:$C$221,MATCH($C199,Instellingen!$A$22:$A$221,1)),""),""))))</f>
        <v/>
      </c>
      <c r="K199" s="14" t="str">
        <f t="shared" si="18"/>
        <v/>
      </c>
      <c r="L199" s="14" t="str">
        <f t="shared" si="19"/>
        <v/>
      </c>
      <c r="M199" s="14" t="str">
        <f>IF($B199="","",IFERROR(VLOOKUP($B199,Facturen!$A$3:$W$304,11,FALSE),""))</f>
        <v/>
      </c>
      <c r="N199" s="15" t="str">
        <f t="shared" si="20"/>
        <v/>
      </c>
      <c r="O199" s="15" t="str">
        <f>IF($B199="","",IFERROR(IF(VLOOKUP($B199,Facturen!$A$3:$W$304,7,FALSE)="",Instellingen!$B$4,VLOOKUP($B199,Facturen!$A$3:$W$304,7,FALSE)),""))</f>
        <v/>
      </c>
      <c r="P199" s="14" t="str">
        <f t="shared" si="21"/>
        <v/>
      </c>
      <c r="Q199" s="14" t="str">
        <f t="shared" si="22"/>
        <v/>
      </c>
      <c r="R199" s="14" t="str">
        <f t="shared" si="23"/>
        <v/>
      </c>
      <c r="S199" s="6"/>
    </row>
    <row r="200" spans="1:19" x14ac:dyDescent="0.3">
      <c r="A200" s="6"/>
      <c r="B200" s="6"/>
      <c r="C200" s="8"/>
      <c r="D200" s="6"/>
      <c r="E200" s="7"/>
      <c r="F200" s="6"/>
      <c r="G200" s="12"/>
      <c r="H200" s="18" t="str">
        <f>IF($F200="","",IF($F200="SRD",1,IF($F200="USD",IFERROR(INDEX(Instellingen!$B$22:$B$221,MATCH($C200,Instellingen!$A$22:$A$221,1)),""),IF($F200="EUR",IFERROR(INDEX(Instellingen!$C$22:$C$221,MATCH($C200,Instellingen!$A$22:$A$221,1)),""),""))))</f>
        <v/>
      </c>
      <c r="I200" s="16" t="str">
        <f>IF($B200="","",IFERROR(VLOOKUP($B200,Facturen!$A$3:$W$304,5,FALSE),""))</f>
        <v/>
      </c>
      <c r="J200" s="18" t="str">
        <f>IF($I200="","",IF($I200="SRD",1,IF($I200="USD",IFERROR(INDEX(Instellingen!$B$22:$B$221,MATCH($C200,Instellingen!$A$22:$A$221,1)),""),IF($I200="EUR",IFERROR(INDEX(Instellingen!$C$22:$C$221,MATCH($C200,Instellingen!$A$22:$A$221,1)),""),""))))</f>
        <v/>
      </c>
      <c r="K200" s="14" t="str">
        <f t="shared" si="18"/>
        <v/>
      </c>
      <c r="L200" s="14" t="str">
        <f t="shared" si="19"/>
        <v/>
      </c>
      <c r="M200" s="14" t="str">
        <f>IF($B200="","",IFERROR(VLOOKUP($B200,Facturen!$A$3:$W$304,11,FALSE),""))</f>
        <v/>
      </c>
      <c r="N200" s="15" t="str">
        <f t="shared" si="20"/>
        <v/>
      </c>
      <c r="O200" s="15" t="str">
        <f>IF($B200="","",IFERROR(IF(VLOOKUP($B200,Facturen!$A$3:$W$304,7,FALSE)="",Instellingen!$B$4,VLOOKUP($B200,Facturen!$A$3:$W$304,7,FALSE)),""))</f>
        <v/>
      </c>
      <c r="P200" s="14" t="str">
        <f t="shared" si="21"/>
        <v/>
      </c>
      <c r="Q200" s="14" t="str">
        <f t="shared" si="22"/>
        <v/>
      </c>
      <c r="R200" s="14" t="str">
        <f t="shared" si="23"/>
        <v/>
      </c>
      <c r="S200" s="6"/>
    </row>
    <row r="201" spans="1:19" x14ac:dyDescent="0.3">
      <c r="A201" s="6"/>
      <c r="B201" s="6"/>
      <c r="C201" s="8"/>
      <c r="D201" s="6"/>
      <c r="E201" s="7"/>
      <c r="F201" s="6"/>
      <c r="G201" s="12"/>
      <c r="H201" s="18" t="str">
        <f>IF($F201="","",IF($F201="SRD",1,IF($F201="USD",IFERROR(INDEX(Instellingen!$B$22:$B$221,MATCH($C201,Instellingen!$A$22:$A$221,1)),""),IF($F201="EUR",IFERROR(INDEX(Instellingen!$C$22:$C$221,MATCH($C201,Instellingen!$A$22:$A$221,1)),""),""))))</f>
        <v/>
      </c>
      <c r="I201" s="16" t="str">
        <f>IF($B201="","",IFERROR(VLOOKUP($B201,Facturen!$A$3:$W$304,5,FALSE),""))</f>
        <v/>
      </c>
      <c r="J201" s="18" t="str">
        <f>IF($I201="","",IF($I201="SRD",1,IF($I201="USD",IFERROR(INDEX(Instellingen!$B$22:$B$221,MATCH($C201,Instellingen!$A$22:$A$221,1)),""),IF($I201="EUR",IFERROR(INDEX(Instellingen!$C$22:$C$221,MATCH($C201,Instellingen!$A$22:$A$221,1)),""),""))))</f>
        <v/>
      </c>
      <c r="K201" s="14" t="str">
        <f t="shared" si="18"/>
        <v/>
      </c>
      <c r="L201" s="14" t="str">
        <f t="shared" si="19"/>
        <v/>
      </c>
      <c r="M201" s="14" t="str">
        <f>IF($B201="","",IFERROR(VLOOKUP($B201,Facturen!$A$3:$W$304,11,FALSE),""))</f>
        <v/>
      </c>
      <c r="N201" s="15" t="str">
        <f t="shared" si="20"/>
        <v/>
      </c>
      <c r="O201" s="15" t="str">
        <f>IF($B201="","",IFERROR(IF(VLOOKUP($B201,Facturen!$A$3:$W$304,7,FALSE)="",Instellingen!$B$4,VLOOKUP($B201,Facturen!$A$3:$W$304,7,FALSE)),""))</f>
        <v/>
      </c>
      <c r="P201" s="14" t="str">
        <f t="shared" si="21"/>
        <v/>
      </c>
      <c r="Q201" s="14" t="str">
        <f t="shared" si="22"/>
        <v/>
      </c>
      <c r="R201" s="14" t="str">
        <f t="shared" si="23"/>
        <v/>
      </c>
      <c r="S201" s="6"/>
    </row>
    <row r="202" spans="1:19" x14ac:dyDescent="0.3">
      <c r="A202" s="6"/>
      <c r="B202" s="6"/>
      <c r="C202" s="8"/>
      <c r="D202" s="6"/>
      <c r="E202" s="7"/>
      <c r="F202" s="6"/>
      <c r="G202" s="12"/>
      <c r="H202" s="18" t="str">
        <f>IF($F202="","",IF($F202="SRD",1,IF($F202="USD",IFERROR(INDEX(Instellingen!$B$22:$B$221,MATCH($C202,Instellingen!$A$22:$A$221,1)),""),IF($F202="EUR",IFERROR(INDEX(Instellingen!$C$22:$C$221,MATCH($C202,Instellingen!$A$22:$A$221,1)),""),""))))</f>
        <v/>
      </c>
      <c r="I202" s="16" t="str">
        <f>IF($B202="","",IFERROR(VLOOKUP($B202,Facturen!$A$3:$W$304,5,FALSE),""))</f>
        <v/>
      </c>
      <c r="J202" s="18" t="str">
        <f>IF($I202="","",IF($I202="SRD",1,IF($I202="USD",IFERROR(INDEX(Instellingen!$B$22:$B$221,MATCH($C202,Instellingen!$A$22:$A$221,1)),""),IF($I202="EUR",IFERROR(INDEX(Instellingen!$C$22:$C$221,MATCH($C202,Instellingen!$A$22:$A$221,1)),""),""))))</f>
        <v/>
      </c>
      <c r="K202" s="14" t="str">
        <f t="shared" si="18"/>
        <v/>
      </c>
      <c r="L202" s="14" t="str">
        <f t="shared" si="19"/>
        <v/>
      </c>
      <c r="M202" s="14" t="str">
        <f>IF($B202="","",IFERROR(VLOOKUP($B202,Facturen!$A$3:$W$304,11,FALSE),""))</f>
        <v/>
      </c>
      <c r="N202" s="15" t="str">
        <f t="shared" si="20"/>
        <v/>
      </c>
      <c r="O202" s="15" t="str">
        <f>IF($B202="","",IFERROR(IF(VLOOKUP($B202,Facturen!$A$3:$W$304,7,FALSE)="",Instellingen!$B$4,VLOOKUP($B202,Facturen!$A$3:$W$304,7,FALSE)),""))</f>
        <v/>
      </c>
      <c r="P202" s="14" t="str">
        <f t="shared" si="21"/>
        <v/>
      </c>
      <c r="Q202" s="14" t="str">
        <f t="shared" si="22"/>
        <v/>
      </c>
      <c r="R202" s="14" t="str">
        <f t="shared" si="23"/>
        <v/>
      </c>
      <c r="S202" s="6"/>
    </row>
    <row r="203" spans="1:19" x14ac:dyDescent="0.3">
      <c r="A203" s="6"/>
      <c r="B203" s="6"/>
      <c r="C203" s="8"/>
      <c r="D203" s="6"/>
      <c r="E203" s="7"/>
      <c r="F203" s="6"/>
      <c r="G203" s="12"/>
      <c r="H203" s="18" t="str">
        <f>IF($F203="","",IF($F203="SRD",1,IF($F203="USD",IFERROR(INDEX(Instellingen!$B$22:$B$221,MATCH($C203,Instellingen!$A$22:$A$221,1)),""),IF($F203="EUR",IFERROR(INDEX(Instellingen!$C$22:$C$221,MATCH($C203,Instellingen!$A$22:$A$221,1)),""),""))))</f>
        <v/>
      </c>
      <c r="I203" s="16" t="str">
        <f>IF($B203="","",IFERROR(VLOOKUP($B203,Facturen!$A$3:$W$304,5,FALSE),""))</f>
        <v/>
      </c>
      <c r="J203" s="18" t="str">
        <f>IF($I203="","",IF($I203="SRD",1,IF($I203="USD",IFERROR(INDEX(Instellingen!$B$22:$B$221,MATCH($C203,Instellingen!$A$22:$A$221,1)),""),IF($I203="EUR",IFERROR(INDEX(Instellingen!$C$22:$C$221,MATCH($C203,Instellingen!$A$22:$A$221,1)),""),""))))</f>
        <v/>
      </c>
      <c r="K203" s="14" t="str">
        <f t="shared" si="18"/>
        <v/>
      </c>
      <c r="L203" s="14" t="str">
        <f t="shared" si="19"/>
        <v/>
      </c>
      <c r="M203" s="14" t="str">
        <f>IF($B203="","",IFERROR(VLOOKUP($B203,Facturen!$A$3:$W$304,11,FALSE),""))</f>
        <v/>
      </c>
      <c r="N203" s="15" t="str">
        <f t="shared" si="20"/>
        <v/>
      </c>
      <c r="O203" s="15" t="str">
        <f>IF($B203="","",IFERROR(IF(VLOOKUP($B203,Facturen!$A$3:$W$304,7,FALSE)="",Instellingen!$B$4,VLOOKUP($B203,Facturen!$A$3:$W$304,7,FALSE)),""))</f>
        <v/>
      </c>
      <c r="P203" s="14" t="str">
        <f t="shared" si="21"/>
        <v/>
      </c>
      <c r="Q203" s="14" t="str">
        <f t="shared" si="22"/>
        <v/>
      </c>
      <c r="R203" s="14" t="str">
        <f t="shared" si="23"/>
        <v/>
      </c>
      <c r="S203" s="6"/>
    </row>
    <row r="204" spans="1:19" x14ac:dyDescent="0.3">
      <c r="A204" s="6"/>
      <c r="B204" s="6"/>
      <c r="C204" s="8"/>
      <c r="D204" s="6"/>
      <c r="E204" s="7"/>
      <c r="F204" s="6"/>
      <c r="G204" s="12"/>
      <c r="H204" s="18" t="str">
        <f>IF($F204="","",IF($F204="SRD",1,IF($F204="USD",IFERROR(INDEX(Instellingen!$B$22:$B$221,MATCH($C204,Instellingen!$A$22:$A$221,1)),""),IF($F204="EUR",IFERROR(INDEX(Instellingen!$C$22:$C$221,MATCH($C204,Instellingen!$A$22:$A$221,1)),""),""))))</f>
        <v/>
      </c>
      <c r="I204" s="16" t="str">
        <f>IF($B204="","",IFERROR(VLOOKUP($B204,Facturen!$A$3:$W$304,5,FALSE),""))</f>
        <v/>
      </c>
      <c r="J204" s="18" t="str">
        <f>IF($I204="","",IF($I204="SRD",1,IF($I204="USD",IFERROR(INDEX(Instellingen!$B$22:$B$221,MATCH($C204,Instellingen!$A$22:$A$221,1)),""),IF($I204="EUR",IFERROR(INDEX(Instellingen!$C$22:$C$221,MATCH($C204,Instellingen!$A$22:$A$221,1)),""),""))))</f>
        <v/>
      </c>
      <c r="K204" s="14" t="str">
        <f t="shared" si="18"/>
        <v/>
      </c>
      <c r="L204" s="14" t="str">
        <f t="shared" si="19"/>
        <v/>
      </c>
      <c r="M204" s="14" t="str">
        <f>IF($B204="","",IFERROR(VLOOKUP($B204,Facturen!$A$3:$W$304,11,FALSE),""))</f>
        <v/>
      </c>
      <c r="N204" s="15" t="str">
        <f t="shared" si="20"/>
        <v/>
      </c>
      <c r="O204" s="15" t="str">
        <f>IF($B204="","",IFERROR(IF(VLOOKUP($B204,Facturen!$A$3:$W$304,7,FALSE)="",Instellingen!$B$4,VLOOKUP($B204,Facturen!$A$3:$W$304,7,FALSE)),""))</f>
        <v/>
      </c>
      <c r="P204" s="14" t="str">
        <f t="shared" si="21"/>
        <v/>
      </c>
      <c r="Q204" s="14" t="str">
        <f t="shared" si="22"/>
        <v/>
      </c>
      <c r="R204" s="14" t="str">
        <f t="shared" si="23"/>
        <v/>
      </c>
      <c r="S204" s="6"/>
    </row>
    <row r="205" spans="1:19" x14ac:dyDescent="0.3">
      <c r="A205" s="6"/>
      <c r="B205" s="6"/>
      <c r="C205" s="8"/>
      <c r="D205" s="6"/>
      <c r="E205" s="7"/>
      <c r="F205" s="6"/>
      <c r="G205" s="12"/>
      <c r="H205" s="18" t="str">
        <f>IF($F205="","",IF($F205="SRD",1,IF($F205="USD",IFERROR(INDEX(Instellingen!$B$22:$B$221,MATCH($C205,Instellingen!$A$22:$A$221,1)),""),IF($F205="EUR",IFERROR(INDEX(Instellingen!$C$22:$C$221,MATCH($C205,Instellingen!$A$22:$A$221,1)),""),""))))</f>
        <v/>
      </c>
      <c r="I205" s="16" t="str">
        <f>IF($B205="","",IFERROR(VLOOKUP($B205,Facturen!$A$3:$W$304,5,FALSE),""))</f>
        <v/>
      </c>
      <c r="J205" s="18" t="str">
        <f>IF($I205="","",IF($I205="SRD",1,IF($I205="USD",IFERROR(INDEX(Instellingen!$B$22:$B$221,MATCH($C205,Instellingen!$A$22:$A$221,1)),""),IF($I205="EUR",IFERROR(INDEX(Instellingen!$C$22:$C$221,MATCH($C205,Instellingen!$A$22:$A$221,1)),""),""))))</f>
        <v/>
      </c>
      <c r="K205" s="14" t="str">
        <f t="shared" si="18"/>
        <v/>
      </c>
      <c r="L205" s="14" t="str">
        <f t="shared" si="19"/>
        <v/>
      </c>
      <c r="M205" s="14" t="str">
        <f>IF($B205="","",IFERROR(VLOOKUP($B205,Facturen!$A$3:$W$304,11,FALSE),""))</f>
        <v/>
      </c>
      <c r="N205" s="15" t="str">
        <f t="shared" si="20"/>
        <v/>
      </c>
      <c r="O205" s="15" t="str">
        <f>IF($B205="","",IFERROR(IF(VLOOKUP($B205,Facturen!$A$3:$W$304,7,FALSE)="",Instellingen!$B$4,VLOOKUP($B205,Facturen!$A$3:$W$304,7,FALSE)),""))</f>
        <v/>
      </c>
      <c r="P205" s="14" t="str">
        <f t="shared" si="21"/>
        <v/>
      </c>
      <c r="Q205" s="14" t="str">
        <f t="shared" si="22"/>
        <v/>
      </c>
      <c r="R205" s="14" t="str">
        <f t="shared" si="23"/>
        <v/>
      </c>
      <c r="S205" s="6"/>
    </row>
    <row r="206" spans="1:19" x14ac:dyDescent="0.3">
      <c r="A206" s="6"/>
      <c r="B206" s="6"/>
      <c r="C206" s="8"/>
      <c r="D206" s="6"/>
      <c r="E206" s="7"/>
      <c r="F206" s="6"/>
      <c r="G206" s="12"/>
      <c r="H206" s="18" t="str">
        <f>IF($F206="","",IF($F206="SRD",1,IF($F206="USD",IFERROR(INDEX(Instellingen!$B$22:$B$221,MATCH($C206,Instellingen!$A$22:$A$221,1)),""),IF($F206="EUR",IFERROR(INDEX(Instellingen!$C$22:$C$221,MATCH($C206,Instellingen!$A$22:$A$221,1)),""),""))))</f>
        <v/>
      </c>
      <c r="I206" s="16" t="str">
        <f>IF($B206="","",IFERROR(VLOOKUP($B206,Facturen!$A$3:$W$304,5,FALSE),""))</f>
        <v/>
      </c>
      <c r="J206" s="18" t="str">
        <f>IF($I206="","",IF($I206="SRD",1,IF($I206="USD",IFERROR(INDEX(Instellingen!$B$22:$B$221,MATCH($C206,Instellingen!$A$22:$A$221,1)),""),IF($I206="EUR",IFERROR(INDEX(Instellingen!$C$22:$C$221,MATCH($C206,Instellingen!$A$22:$A$221,1)),""),""))))</f>
        <v/>
      </c>
      <c r="K206" s="14" t="str">
        <f t="shared" si="18"/>
        <v/>
      </c>
      <c r="L206" s="14" t="str">
        <f t="shared" si="19"/>
        <v/>
      </c>
      <c r="M206" s="14" t="str">
        <f>IF($B206="","",IFERROR(VLOOKUP($B206,Facturen!$A$3:$W$304,11,FALSE),""))</f>
        <v/>
      </c>
      <c r="N206" s="15" t="str">
        <f t="shared" si="20"/>
        <v/>
      </c>
      <c r="O206" s="15" t="str">
        <f>IF($B206="","",IFERROR(IF(VLOOKUP($B206,Facturen!$A$3:$W$304,7,FALSE)="",Instellingen!$B$4,VLOOKUP($B206,Facturen!$A$3:$W$304,7,FALSE)),""))</f>
        <v/>
      </c>
      <c r="P206" s="14" t="str">
        <f t="shared" si="21"/>
        <v/>
      </c>
      <c r="Q206" s="14" t="str">
        <f t="shared" si="22"/>
        <v/>
      </c>
      <c r="R206" s="14" t="str">
        <f t="shared" si="23"/>
        <v/>
      </c>
      <c r="S206" s="6"/>
    </row>
    <row r="207" spans="1:19" x14ac:dyDescent="0.3">
      <c r="A207" s="6"/>
      <c r="B207" s="6"/>
      <c r="C207" s="8"/>
      <c r="D207" s="6"/>
      <c r="E207" s="7"/>
      <c r="F207" s="6"/>
      <c r="G207" s="12"/>
      <c r="H207" s="18" t="str">
        <f>IF($F207="","",IF($F207="SRD",1,IF($F207="USD",IFERROR(INDEX(Instellingen!$B$22:$B$221,MATCH($C207,Instellingen!$A$22:$A$221,1)),""),IF($F207="EUR",IFERROR(INDEX(Instellingen!$C$22:$C$221,MATCH($C207,Instellingen!$A$22:$A$221,1)),""),""))))</f>
        <v/>
      </c>
      <c r="I207" s="16" t="str">
        <f>IF($B207="","",IFERROR(VLOOKUP($B207,Facturen!$A$3:$W$304,5,FALSE),""))</f>
        <v/>
      </c>
      <c r="J207" s="18" t="str">
        <f>IF($I207="","",IF($I207="SRD",1,IF($I207="USD",IFERROR(INDEX(Instellingen!$B$22:$B$221,MATCH($C207,Instellingen!$A$22:$A$221,1)),""),IF($I207="EUR",IFERROR(INDEX(Instellingen!$C$22:$C$221,MATCH($C207,Instellingen!$A$22:$A$221,1)),""),""))))</f>
        <v/>
      </c>
      <c r="K207" s="14" t="str">
        <f t="shared" si="18"/>
        <v/>
      </c>
      <c r="L207" s="14" t="str">
        <f t="shared" si="19"/>
        <v/>
      </c>
      <c r="M207" s="14" t="str">
        <f>IF($B207="","",IFERROR(VLOOKUP($B207,Facturen!$A$3:$W$304,11,FALSE),""))</f>
        <v/>
      </c>
      <c r="N207" s="15" t="str">
        <f t="shared" si="20"/>
        <v/>
      </c>
      <c r="O207" s="15" t="str">
        <f>IF($B207="","",IFERROR(IF(VLOOKUP($B207,Facturen!$A$3:$W$304,7,FALSE)="",Instellingen!$B$4,VLOOKUP($B207,Facturen!$A$3:$W$304,7,FALSE)),""))</f>
        <v/>
      </c>
      <c r="P207" s="14" t="str">
        <f t="shared" si="21"/>
        <v/>
      </c>
      <c r="Q207" s="14" t="str">
        <f t="shared" si="22"/>
        <v/>
      </c>
      <c r="R207" s="14" t="str">
        <f t="shared" si="23"/>
        <v/>
      </c>
      <c r="S207" s="6"/>
    </row>
    <row r="208" spans="1:19" x14ac:dyDescent="0.3">
      <c r="A208" s="6"/>
      <c r="B208" s="6"/>
      <c r="C208" s="8"/>
      <c r="D208" s="6"/>
      <c r="E208" s="7"/>
      <c r="F208" s="6"/>
      <c r="G208" s="12"/>
      <c r="H208" s="18" t="str">
        <f>IF($F208="","",IF($F208="SRD",1,IF($F208="USD",IFERROR(INDEX(Instellingen!$B$22:$B$221,MATCH($C208,Instellingen!$A$22:$A$221,1)),""),IF($F208="EUR",IFERROR(INDEX(Instellingen!$C$22:$C$221,MATCH($C208,Instellingen!$A$22:$A$221,1)),""),""))))</f>
        <v/>
      </c>
      <c r="I208" s="16" t="str">
        <f>IF($B208="","",IFERROR(VLOOKUP($B208,Facturen!$A$3:$W$304,5,FALSE),""))</f>
        <v/>
      </c>
      <c r="J208" s="18" t="str">
        <f>IF($I208="","",IF($I208="SRD",1,IF($I208="USD",IFERROR(INDEX(Instellingen!$B$22:$B$221,MATCH($C208,Instellingen!$A$22:$A$221,1)),""),IF($I208="EUR",IFERROR(INDEX(Instellingen!$C$22:$C$221,MATCH($C208,Instellingen!$A$22:$A$221,1)),""),""))))</f>
        <v/>
      </c>
      <c r="K208" s="14" t="str">
        <f t="shared" si="18"/>
        <v/>
      </c>
      <c r="L208" s="14" t="str">
        <f t="shared" si="19"/>
        <v/>
      </c>
      <c r="M208" s="14" t="str">
        <f>IF($B208="","",IFERROR(VLOOKUP($B208,Facturen!$A$3:$W$304,11,FALSE),""))</f>
        <v/>
      </c>
      <c r="N208" s="15" t="str">
        <f t="shared" si="20"/>
        <v/>
      </c>
      <c r="O208" s="15" t="str">
        <f>IF($B208="","",IFERROR(IF(VLOOKUP($B208,Facturen!$A$3:$W$304,7,FALSE)="",Instellingen!$B$4,VLOOKUP($B208,Facturen!$A$3:$W$304,7,FALSE)),""))</f>
        <v/>
      </c>
      <c r="P208" s="14" t="str">
        <f t="shared" si="21"/>
        <v/>
      </c>
      <c r="Q208" s="14" t="str">
        <f t="shared" si="22"/>
        <v/>
      </c>
      <c r="R208" s="14" t="str">
        <f t="shared" si="23"/>
        <v/>
      </c>
      <c r="S208" s="6"/>
    </row>
    <row r="209" spans="1:19" x14ac:dyDescent="0.3">
      <c r="A209" s="6"/>
      <c r="B209" s="6"/>
      <c r="C209" s="8"/>
      <c r="D209" s="6"/>
      <c r="E209" s="7"/>
      <c r="F209" s="6"/>
      <c r="G209" s="12"/>
      <c r="H209" s="18" t="str">
        <f>IF($F209="","",IF($F209="SRD",1,IF($F209="USD",IFERROR(INDEX(Instellingen!$B$22:$B$221,MATCH($C209,Instellingen!$A$22:$A$221,1)),""),IF($F209="EUR",IFERROR(INDEX(Instellingen!$C$22:$C$221,MATCH($C209,Instellingen!$A$22:$A$221,1)),""),""))))</f>
        <v/>
      </c>
      <c r="I209" s="16" t="str">
        <f>IF($B209="","",IFERROR(VLOOKUP($B209,Facturen!$A$3:$W$304,5,FALSE),""))</f>
        <v/>
      </c>
      <c r="J209" s="18" t="str">
        <f>IF($I209="","",IF($I209="SRD",1,IF($I209="USD",IFERROR(INDEX(Instellingen!$B$22:$B$221,MATCH($C209,Instellingen!$A$22:$A$221,1)),""),IF($I209="EUR",IFERROR(INDEX(Instellingen!$C$22:$C$221,MATCH($C209,Instellingen!$A$22:$A$221,1)),""),""))))</f>
        <v/>
      </c>
      <c r="K209" s="14" t="str">
        <f t="shared" si="18"/>
        <v/>
      </c>
      <c r="L209" s="14" t="str">
        <f t="shared" si="19"/>
        <v/>
      </c>
      <c r="M209" s="14" t="str">
        <f>IF($B209="","",IFERROR(VLOOKUP($B209,Facturen!$A$3:$W$304,11,FALSE),""))</f>
        <v/>
      </c>
      <c r="N209" s="15" t="str">
        <f t="shared" si="20"/>
        <v/>
      </c>
      <c r="O209" s="15" t="str">
        <f>IF($B209="","",IFERROR(IF(VLOOKUP($B209,Facturen!$A$3:$W$304,7,FALSE)="",Instellingen!$B$4,VLOOKUP($B209,Facturen!$A$3:$W$304,7,FALSE)),""))</f>
        <v/>
      </c>
      <c r="P209" s="14" t="str">
        <f t="shared" si="21"/>
        <v/>
      </c>
      <c r="Q209" s="14" t="str">
        <f t="shared" si="22"/>
        <v/>
      </c>
      <c r="R209" s="14" t="str">
        <f t="shared" si="23"/>
        <v/>
      </c>
      <c r="S209" s="6"/>
    </row>
    <row r="210" spans="1:19" x14ac:dyDescent="0.3">
      <c r="A210" s="6"/>
      <c r="B210" s="6"/>
      <c r="C210" s="8"/>
      <c r="D210" s="6"/>
      <c r="E210" s="7"/>
      <c r="F210" s="6"/>
      <c r="G210" s="12"/>
      <c r="H210" s="18" t="str">
        <f>IF($F210="","",IF($F210="SRD",1,IF($F210="USD",IFERROR(INDEX(Instellingen!$B$22:$B$221,MATCH($C210,Instellingen!$A$22:$A$221,1)),""),IF($F210="EUR",IFERROR(INDEX(Instellingen!$C$22:$C$221,MATCH($C210,Instellingen!$A$22:$A$221,1)),""),""))))</f>
        <v/>
      </c>
      <c r="I210" s="16" t="str">
        <f>IF($B210="","",IFERROR(VLOOKUP($B210,Facturen!$A$3:$W$304,5,FALSE),""))</f>
        <v/>
      </c>
      <c r="J210" s="18" t="str">
        <f>IF($I210="","",IF($I210="SRD",1,IF($I210="USD",IFERROR(INDEX(Instellingen!$B$22:$B$221,MATCH($C210,Instellingen!$A$22:$A$221,1)),""),IF($I210="EUR",IFERROR(INDEX(Instellingen!$C$22:$C$221,MATCH($C210,Instellingen!$A$22:$A$221,1)),""),""))))</f>
        <v/>
      </c>
      <c r="K210" s="14" t="str">
        <f t="shared" si="18"/>
        <v/>
      </c>
      <c r="L210" s="14" t="str">
        <f t="shared" si="19"/>
        <v/>
      </c>
      <c r="M210" s="14" t="str">
        <f>IF($B210="","",IFERROR(VLOOKUP($B210,Facturen!$A$3:$W$304,11,FALSE),""))</f>
        <v/>
      </c>
      <c r="N210" s="15" t="str">
        <f t="shared" si="20"/>
        <v/>
      </c>
      <c r="O210" s="15" t="str">
        <f>IF($B210="","",IFERROR(IF(VLOOKUP($B210,Facturen!$A$3:$W$304,7,FALSE)="",Instellingen!$B$4,VLOOKUP($B210,Facturen!$A$3:$W$304,7,FALSE)),""))</f>
        <v/>
      </c>
      <c r="P210" s="14" t="str">
        <f t="shared" si="21"/>
        <v/>
      </c>
      <c r="Q210" s="14" t="str">
        <f t="shared" si="22"/>
        <v/>
      </c>
      <c r="R210" s="14" t="str">
        <f t="shared" si="23"/>
        <v/>
      </c>
      <c r="S210" s="6"/>
    </row>
    <row r="211" spans="1:19" x14ac:dyDescent="0.3">
      <c r="A211" s="6"/>
      <c r="B211" s="6"/>
      <c r="C211" s="8"/>
      <c r="D211" s="6"/>
      <c r="E211" s="7"/>
      <c r="F211" s="6"/>
      <c r="G211" s="12"/>
      <c r="H211" s="18" t="str">
        <f>IF($F211="","",IF($F211="SRD",1,IF($F211="USD",IFERROR(INDEX(Instellingen!$B$22:$B$221,MATCH($C211,Instellingen!$A$22:$A$221,1)),""),IF($F211="EUR",IFERROR(INDEX(Instellingen!$C$22:$C$221,MATCH($C211,Instellingen!$A$22:$A$221,1)),""),""))))</f>
        <v/>
      </c>
      <c r="I211" s="16" t="str">
        <f>IF($B211="","",IFERROR(VLOOKUP($B211,Facturen!$A$3:$W$304,5,FALSE),""))</f>
        <v/>
      </c>
      <c r="J211" s="18" t="str">
        <f>IF($I211="","",IF($I211="SRD",1,IF($I211="USD",IFERROR(INDEX(Instellingen!$B$22:$B$221,MATCH($C211,Instellingen!$A$22:$A$221,1)),""),IF($I211="EUR",IFERROR(INDEX(Instellingen!$C$22:$C$221,MATCH($C211,Instellingen!$A$22:$A$221,1)),""),""))))</f>
        <v/>
      </c>
      <c r="K211" s="14" t="str">
        <f t="shared" si="18"/>
        <v/>
      </c>
      <c r="L211" s="14" t="str">
        <f t="shared" si="19"/>
        <v/>
      </c>
      <c r="M211" s="14" t="str">
        <f>IF($B211="","",IFERROR(VLOOKUP($B211,Facturen!$A$3:$W$304,11,FALSE),""))</f>
        <v/>
      </c>
      <c r="N211" s="15" t="str">
        <f t="shared" si="20"/>
        <v/>
      </c>
      <c r="O211" s="15" t="str">
        <f>IF($B211="","",IFERROR(IF(VLOOKUP($B211,Facturen!$A$3:$W$304,7,FALSE)="",Instellingen!$B$4,VLOOKUP($B211,Facturen!$A$3:$W$304,7,FALSE)),""))</f>
        <v/>
      </c>
      <c r="P211" s="14" t="str">
        <f t="shared" si="21"/>
        <v/>
      </c>
      <c r="Q211" s="14" t="str">
        <f t="shared" si="22"/>
        <v/>
      </c>
      <c r="R211" s="14" t="str">
        <f t="shared" si="23"/>
        <v/>
      </c>
      <c r="S211" s="6"/>
    </row>
    <row r="212" spans="1:19" x14ac:dyDescent="0.3">
      <c r="A212" s="6"/>
      <c r="B212" s="6"/>
      <c r="C212" s="8"/>
      <c r="D212" s="6"/>
      <c r="E212" s="7"/>
      <c r="F212" s="6"/>
      <c r="G212" s="12"/>
      <c r="H212" s="18" t="str">
        <f>IF($F212="","",IF($F212="SRD",1,IF($F212="USD",IFERROR(INDEX(Instellingen!$B$22:$B$221,MATCH($C212,Instellingen!$A$22:$A$221,1)),""),IF($F212="EUR",IFERROR(INDEX(Instellingen!$C$22:$C$221,MATCH($C212,Instellingen!$A$22:$A$221,1)),""),""))))</f>
        <v/>
      </c>
      <c r="I212" s="16" t="str">
        <f>IF($B212="","",IFERROR(VLOOKUP($B212,Facturen!$A$3:$W$304,5,FALSE),""))</f>
        <v/>
      </c>
      <c r="J212" s="18" t="str">
        <f>IF($I212="","",IF($I212="SRD",1,IF($I212="USD",IFERROR(INDEX(Instellingen!$B$22:$B$221,MATCH($C212,Instellingen!$A$22:$A$221,1)),""),IF($I212="EUR",IFERROR(INDEX(Instellingen!$C$22:$C$221,MATCH($C212,Instellingen!$A$22:$A$221,1)),""),""))))</f>
        <v/>
      </c>
      <c r="K212" s="14" t="str">
        <f t="shared" si="18"/>
        <v/>
      </c>
      <c r="L212" s="14" t="str">
        <f t="shared" si="19"/>
        <v/>
      </c>
      <c r="M212" s="14" t="str">
        <f>IF($B212="","",IFERROR(VLOOKUP($B212,Facturen!$A$3:$W$304,11,FALSE),""))</f>
        <v/>
      </c>
      <c r="N212" s="15" t="str">
        <f t="shared" si="20"/>
        <v/>
      </c>
      <c r="O212" s="15" t="str">
        <f>IF($B212="","",IFERROR(IF(VLOOKUP($B212,Facturen!$A$3:$W$304,7,FALSE)="",Instellingen!$B$4,VLOOKUP($B212,Facturen!$A$3:$W$304,7,FALSE)),""))</f>
        <v/>
      </c>
      <c r="P212" s="14" t="str">
        <f t="shared" si="21"/>
        <v/>
      </c>
      <c r="Q212" s="14" t="str">
        <f t="shared" si="22"/>
        <v/>
      </c>
      <c r="R212" s="14" t="str">
        <f t="shared" si="23"/>
        <v/>
      </c>
      <c r="S212" s="6"/>
    </row>
    <row r="213" spans="1:19" x14ac:dyDescent="0.3">
      <c r="A213" s="6"/>
      <c r="B213" s="6"/>
      <c r="C213" s="8"/>
      <c r="D213" s="6"/>
      <c r="E213" s="7"/>
      <c r="F213" s="6"/>
      <c r="G213" s="12"/>
      <c r="H213" s="18" t="str">
        <f>IF($F213="","",IF($F213="SRD",1,IF($F213="USD",IFERROR(INDEX(Instellingen!$B$22:$B$221,MATCH($C213,Instellingen!$A$22:$A$221,1)),""),IF($F213="EUR",IFERROR(INDEX(Instellingen!$C$22:$C$221,MATCH($C213,Instellingen!$A$22:$A$221,1)),""),""))))</f>
        <v/>
      </c>
      <c r="I213" s="16" t="str">
        <f>IF($B213="","",IFERROR(VLOOKUP($B213,Facturen!$A$3:$W$304,5,FALSE),""))</f>
        <v/>
      </c>
      <c r="J213" s="18" t="str">
        <f>IF($I213="","",IF($I213="SRD",1,IF($I213="USD",IFERROR(INDEX(Instellingen!$B$22:$B$221,MATCH($C213,Instellingen!$A$22:$A$221,1)),""),IF($I213="EUR",IFERROR(INDEX(Instellingen!$C$22:$C$221,MATCH($C213,Instellingen!$A$22:$A$221,1)),""),""))))</f>
        <v/>
      </c>
      <c r="K213" s="14" t="str">
        <f t="shared" si="18"/>
        <v/>
      </c>
      <c r="L213" s="14" t="str">
        <f t="shared" si="19"/>
        <v/>
      </c>
      <c r="M213" s="14" t="str">
        <f>IF($B213="","",IFERROR(VLOOKUP($B213,Facturen!$A$3:$W$304,11,FALSE),""))</f>
        <v/>
      </c>
      <c r="N213" s="15" t="str">
        <f t="shared" si="20"/>
        <v/>
      </c>
      <c r="O213" s="15" t="str">
        <f>IF($B213="","",IFERROR(IF(VLOOKUP($B213,Facturen!$A$3:$W$304,7,FALSE)="",Instellingen!$B$4,VLOOKUP($B213,Facturen!$A$3:$W$304,7,FALSE)),""))</f>
        <v/>
      </c>
      <c r="P213" s="14" t="str">
        <f t="shared" si="21"/>
        <v/>
      </c>
      <c r="Q213" s="14" t="str">
        <f t="shared" si="22"/>
        <v/>
      </c>
      <c r="R213" s="14" t="str">
        <f t="shared" si="23"/>
        <v/>
      </c>
      <c r="S213" s="6"/>
    </row>
    <row r="214" spans="1:19" x14ac:dyDescent="0.3">
      <c r="A214" s="6"/>
      <c r="B214" s="6"/>
      <c r="C214" s="8"/>
      <c r="D214" s="6"/>
      <c r="E214" s="7"/>
      <c r="F214" s="6"/>
      <c r="G214" s="12"/>
      <c r="H214" s="18" t="str">
        <f>IF($F214="","",IF($F214="SRD",1,IF($F214="USD",IFERROR(INDEX(Instellingen!$B$22:$B$221,MATCH($C214,Instellingen!$A$22:$A$221,1)),""),IF($F214="EUR",IFERROR(INDEX(Instellingen!$C$22:$C$221,MATCH($C214,Instellingen!$A$22:$A$221,1)),""),""))))</f>
        <v/>
      </c>
      <c r="I214" s="16" t="str">
        <f>IF($B214="","",IFERROR(VLOOKUP($B214,Facturen!$A$3:$W$304,5,FALSE),""))</f>
        <v/>
      </c>
      <c r="J214" s="18" t="str">
        <f>IF($I214="","",IF($I214="SRD",1,IF($I214="USD",IFERROR(INDEX(Instellingen!$B$22:$B$221,MATCH($C214,Instellingen!$A$22:$A$221,1)),""),IF($I214="EUR",IFERROR(INDEX(Instellingen!$C$22:$C$221,MATCH($C214,Instellingen!$A$22:$A$221,1)),""),""))))</f>
        <v/>
      </c>
      <c r="K214" s="14" t="str">
        <f t="shared" si="18"/>
        <v/>
      </c>
      <c r="L214" s="14" t="str">
        <f t="shared" si="19"/>
        <v/>
      </c>
      <c r="M214" s="14" t="str">
        <f>IF($B214="","",IFERROR(VLOOKUP($B214,Facturen!$A$3:$W$304,11,FALSE),""))</f>
        <v/>
      </c>
      <c r="N214" s="15" t="str">
        <f t="shared" si="20"/>
        <v/>
      </c>
      <c r="O214" s="15" t="str">
        <f>IF($B214="","",IFERROR(IF(VLOOKUP($B214,Facturen!$A$3:$W$304,7,FALSE)="",Instellingen!$B$4,VLOOKUP($B214,Facturen!$A$3:$W$304,7,FALSE)),""))</f>
        <v/>
      </c>
      <c r="P214" s="14" t="str">
        <f t="shared" si="21"/>
        <v/>
      </c>
      <c r="Q214" s="14" t="str">
        <f t="shared" si="22"/>
        <v/>
      </c>
      <c r="R214" s="14" t="str">
        <f t="shared" si="23"/>
        <v/>
      </c>
      <c r="S214" s="6"/>
    </row>
    <row r="215" spans="1:19" x14ac:dyDescent="0.3">
      <c r="A215" s="6"/>
      <c r="B215" s="6"/>
      <c r="C215" s="8"/>
      <c r="D215" s="6"/>
      <c r="E215" s="7"/>
      <c r="F215" s="6"/>
      <c r="G215" s="12"/>
      <c r="H215" s="18" t="str">
        <f>IF($F215="","",IF($F215="SRD",1,IF($F215="USD",IFERROR(INDEX(Instellingen!$B$22:$B$221,MATCH($C215,Instellingen!$A$22:$A$221,1)),""),IF($F215="EUR",IFERROR(INDEX(Instellingen!$C$22:$C$221,MATCH($C215,Instellingen!$A$22:$A$221,1)),""),""))))</f>
        <v/>
      </c>
      <c r="I215" s="16" t="str">
        <f>IF($B215="","",IFERROR(VLOOKUP($B215,Facturen!$A$3:$W$304,5,FALSE),""))</f>
        <v/>
      </c>
      <c r="J215" s="18" t="str">
        <f>IF($I215="","",IF($I215="SRD",1,IF($I215="USD",IFERROR(INDEX(Instellingen!$B$22:$B$221,MATCH($C215,Instellingen!$A$22:$A$221,1)),""),IF($I215="EUR",IFERROR(INDEX(Instellingen!$C$22:$C$221,MATCH($C215,Instellingen!$A$22:$A$221,1)),""),""))))</f>
        <v/>
      </c>
      <c r="K215" s="14" t="str">
        <f t="shared" si="18"/>
        <v/>
      </c>
      <c r="L215" s="14" t="str">
        <f t="shared" si="19"/>
        <v/>
      </c>
      <c r="M215" s="14" t="str">
        <f>IF($B215="","",IFERROR(VLOOKUP($B215,Facturen!$A$3:$W$304,11,FALSE),""))</f>
        <v/>
      </c>
      <c r="N215" s="15" t="str">
        <f t="shared" si="20"/>
        <v/>
      </c>
      <c r="O215" s="15" t="str">
        <f>IF($B215="","",IFERROR(IF(VLOOKUP($B215,Facturen!$A$3:$W$304,7,FALSE)="",Instellingen!$B$4,VLOOKUP($B215,Facturen!$A$3:$W$304,7,FALSE)),""))</f>
        <v/>
      </c>
      <c r="P215" s="14" t="str">
        <f t="shared" si="21"/>
        <v/>
      </c>
      <c r="Q215" s="14" t="str">
        <f t="shared" si="22"/>
        <v/>
      </c>
      <c r="R215" s="14" t="str">
        <f t="shared" si="23"/>
        <v/>
      </c>
      <c r="S215" s="6"/>
    </row>
    <row r="216" spans="1:19" x14ac:dyDescent="0.3">
      <c r="A216" s="6"/>
      <c r="B216" s="6"/>
      <c r="C216" s="8"/>
      <c r="D216" s="6"/>
      <c r="E216" s="7"/>
      <c r="F216" s="6"/>
      <c r="G216" s="12"/>
      <c r="H216" s="18" t="str">
        <f>IF($F216="","",IF($F216="SRD",1,IF($F216="USD",IFERROR(INDEX(Instellingen!$B$22:$B$221,MATCH($C216,Instellingen!$A$22:$A$221,1)),""),IF($F216="EUR",IFERROR(INDEX(Instellingen!$C$22:$C$221,MATCH($C216,Instellingen!$A$22:$A$221,1)),""),""))))</f>
        <v/>
      </c>
      <c r="I216" s="16" t="str">
        <f>IF($B216="","",IFERROR(VLOOKUP($B216,Facturen!$A$3:$W$304,5,FALSE),""))</f>
        <v/>
      </c>
      <c r="J216" s="18" t="str">
        <f>IF($I216="","",IF($I216="SRD",1,IF($I216="USD",IFERROR(INDEX(Instellingen!$B$22:$B$221,MATCH($C216,Instellingen!$A$22:$A$221,1)),""),IF($I216="EUR",IFERROR(INDEX(Instellingen!$C$22:$C$221,MATCH($C216,Instellingen!$A$22:$A$221,1)),""),""))))</f>
        <v/>
      </c>
      <c r="K216" s="14" t="str">
        <f t="shared" si="18"/>
        <v/>
      </c>
      <c r="L216" s="14" t="str">
        <f t="shared" si="19"/>
        <v/>
      </c>
      <c r="M216" s="14" t="str">
        <f>IF($B216="","",IFERROR(VLOOKUP($B216,Facturen!$A$3:$W$304,11,FALSE),""))</f>
        <v/>
      </c>
      <c r="N216" s="15" t="str">
        <f t="shared" si="20"/>
        <v/>
      </c>
      <c r="O216" s="15" t="str">
        <f>IF($B216="","",IFERROR(IF(VLOOKUP($B216,Facturen!$A$3:$W$304,7,FALSE)="",Instellingen!$B$4,VLOOKUP($B216,Facturen!$A$3:$W$304,7,FALSE)),""))</f>
        <v/>
      </c>
      <c r="P216" s="14" t="str">
        <f t="shared" si="21"/>
        <v/>
      </c>
      <c r="Q216" s="14" t="str">
        <f t="shared" si="22"/>
        <v/>
      </c>
      <c r="R216" s="14" t="str">
        <f t="shared" si="23"/>
        <v/>
      </c>
      <c r="S216" s="6"/>
    </row>
    <row r="217" spans="1:19" x14ac:dyDescent="0.3">
      <c r="A217" s="6"/>
      <c r="B217" s="6"/>
      <c r="C217" s="8"/>
      <c r="D217" s="6"/>
      <c r="E217" s="7"/>
      <c r="F217" s="6"/>
      <c r="G217" s="12"/>
      <c r="H217" s="18" t="str">
        <f>IF($F217="","",IF($F217="SRD",1,IF($F217="USD",IFERROR(INDEX(Instellingen!$B$22:$B$221,MATCH($C217,Instellingen!$A$22:$A$221,1)),""),IF($F217="EUR",IFERROR(INDEX(Instellingen!$C$22:$C$221,MATCH($C217,Instellingen!$A$22:$A$221,1)),""),""))))</f>
        <v/>
      </c>
      <c r="I217" s="16" t="str">
        <f>IF($B217="","",IFERROR(VLOOKUP($B217,Facturen!$A$3:$W$304,5,FALSE),""))</f>
        <v/>
      </c>
      <c r="J217" s="18" t="str">
        <f>IF($I217="","",IF($I217="SRD",1,IF($I217="USD",IFERROR(INDEX(Instellingen!$B$22:$B$221,MATCH($C217,Instellingen!$A$22:$A$221,1)),""),IF($I217="EUR",IFERROR(INDEX(Instellingen!$C$22:$C$221,MATCH($C217,Instellingen!$A$22:$A$221,1)),""),""))))</f>
        <v/>
      </c>
      <c r="K217" s="14" t="str">
        <f t="shared" si="18"/>
        <v/>
      </c>
      <c r="L217" s="14" t="str">
        <f t="shared" si="19"/>
        <v/>
      </c>
      <c r="M217" s="14" t="str">
        <f>IF($B217="","",IFERROR(VLOOKUP($B217,Facturen!$A$3:$W$304,11,FALSE),""))</f>
        <v/>
      </c>
      <c r="N217" s="15" t="str">
        <f t="shared" si="20"/>
        <v/>
      </c>
      <c r="O217" s="15" t="str">
        <f>IF($B217="","",IFERROR(IF(VLOOKUP($B217,Facturen!$A$3:$W$304,7,FALSE)="",Instellingen!$B$4,VLOOKUP($B217,Facturen!$A$3:$W$304,7,FALSE)),""))</f>
        <v/>
      </c>
      <c r="P217" s="14" t="str">
        <f t="shared" si="21"/>
        <v/>
      </c>
      <c r="Q217" s="14" t="str">
        <f t="shared" si="22"/>
        <v/>
      </c>
      <c r="R217" s="14" t="str">
        <f t="shared" si="23"/>
        <v/>
      </c>
      <c r="S217" s="6"/>
    </row>
    <row r="218" spans="1:19" x14ac:dyDescent="0.3">
      <c r="A218" s="6"/>
      <c r="B218" s="6"/>
      <c r="C218" s="8"/>
      <c r="D218" s="6"/>
      <c r="E218" s="7"/>
      <c r="F218" s="6"/>
      <c r="G218" s="12"/>
      <c r="H218" s="18" t="str">
        <f>IF($F218="","",IF($F218="SRD",1,IF($F218="USD",IFERROR(INDEX(Instellingen!$B$22:$B$221,MATCH($C218,Instellingen!$A$22:$A$221,1)),""),IF($F218="EUR",IFERROR(INDEX(Instellingen!$C$22:$C$221,MATCH($C218,Instellingen!$A$22:$A$221,1)),""),""))))</f>
        <v/>
      </c>
      <c r="I218" s="16" t="str">
        <f>IF($B218="","",IFERROR(VLOOKUP($B218,Facturen!$A$3:$W$304,5,FALSE),""))</f>
        <v/>
      </c>
      <c r="J218" s="18" t="str">
        <f>IF($I218="","",IF($I218="SRD",1,IF($I218="USD",IFERROR(INDEX(Instellingen!$B$22:$B$221,MATCH($C218,Instellingen!$A$22:$A$221,1)),""),IF($I218="EUR",IFERROR(INDEX(Instellingen!$C$22:$C$221,MATCH($C218,Instellingen!$A$22:$A$221,1)),""),""))))</f>
        <v/>
      </c>
      <c r="K218" s="14" t="str">
        <f t="shared" si="18"/>
        <v/>
      </c>
      <c r="L218" s="14" t="str">
        <f t="shared" si="19"/>
        <v/>
      </c>
      <c r="M218" s="14" t="str">
        <f>IF($B218="","",IFERROR(VLOOKUP($B218,Facturen!$A$3:$W$304,11,FALSE),""))</f>
        <v/>
      </c>
      <c r="N218" s="15" t="str">
        <f t="shared" si="20"/>
        <v/>
      </c>
      <c r="O218" s="15" t="str">
        <f>IF($B218="","",IFERROR(IF(VLOOKUP($B218,Facturen!$A$3:$W$304,7,FALSE)="",Instellingen!$B$4,VLOOKUP($B218,Facturen!$A$3:$W$304,7,FALSE)),""))</f>
        <v/>
      </c>
      <c r="P218" s="14" t="str">
        <f t="shared" si="21"/>
        <v/>
      </c>
      <c r="Q218" s="14" t="str">
        <f t="shared" si="22"/>
        <v/>
      </c>
      <c r="R218" s="14" t="str">
        <f t="shared" si="23"/>
        <v/>
      </c>
      <c r="S218" s="6"/>
    </row>
    <row r="219" spans="1:19" x14ac:dyDescent="0.3">
      <c r="A219" s="6"/>
      <c r="B219" s="6"/>
      <c r="C219" s="8"/>
      <c r="D219" s="6"/>
      <c r="E219" s="7"/>
      <c r="F219" s="6"/>
      <c r="G219" s="12"/>
      <c r="H219" s="18" t="str">
        <f>IF($F219="","",IF($F219="SRD",1,IF($F219="USD",IFERROR(INDEX(Instellingen!$B$22:$B$221,MATCH($C219,Instellingen!$A$22:$A$221,1)),""),IF($F219="EUR",IFERROR(INDEX(Instellingen!$C$22:$C$221,MATCH($C219,Instellingen!$A$22:$A$221,1)),""),""))))</f>
        <v/>
      </c>
      <c r="I219" s="16" t="str">
        <f>IF($B219="","",IFERROR(VLOOKUP($B219,Facturen!$A$3:$W$304,5,FALSE),""))</f>
        <v/>
      </c>
      <c r="J219" s="18" t="str">
        <f>IF($I219="","",IF($I219="SRD",1,IF($I219="USD",IFERROR(INDEX(Instellingen!$B$22:$B$221,MATCH($C219,Instellingen!$A$22:$A$221,1)),""),IF($I219="EUR",IFERROR(INDEX(Instellingen!$C$22:$C$221,MATCH($C219,Instellingen!$A$22:$A$221,1)),""),""))))</f>
        <v/>
      </c>
      <c r="K219" s="14" t="str">
        <f t="shared" si="18"/>
        <v/>
      </c>
      <c r="L219" s="14" t="str">
        <f t="shared" si="19"/>
        <v/>
      </c>
      <c r="M219" s="14" t="str">
        <f>IF($B219="","",IFERROR(VLOOKUP($B219,Facturen!$A$3:$W$304,11,FALSE),""))</f>
        <v/>
      </c>
      <c r="N219" s="15" t="str">
        <f t="shared" si="20"/>
        <v/>
      </c>
      <c r="O219" s="15" t="str">
        <f>IF($B219="","",IFERROR(IF(VLOOKUP($B219,Facturen!$A$3:$W$304,7,FALSE)="",Instellingen!$B$4,VLOOKUP($B219,Facturen!$A$3:$W$304,7,FALSE)),""))</f>
        <v/>
      </c>
      <c r="P219" s="14" t="str">
        <f t="shared" si="21"/>
        <v/>
      </c>
      <c r="Q219" s="14" t="str">
        <f t="shared" si="22"/>
        <v/>
      </c>
      <c r="R219" s="14" t="str">
        <f t="shared" si="23"/>
        <v/>
      </c>
      <c r="S219" s="6"/>
    </row>
    <row r="220" spans="1:19" x14ac:dyDescent="0.3">
      <c r="A220" s="6"/>
      <c r="B220" s="6"/>
      <c r="C220" s="8"/>
      <c r="D220" s="6"/>
      <c r="E220" s="7"/>
      <c r="F220" s="6"/>
      <c r="G220" s="12"/>
      <c r="H220" s="18" t="str">
        <f>IF($F220="","",IF($F220="SRD",1,IF($F220="USD",IFERROR(INDEX(Instellingen!$B$22:$B$221,MATCH($C220,Instellingen!$A$22:$A$221,1)),""),IF($F220="EUR",IFERROR(INDEX(Instellingen!$C$22:$C$221,MATCH($C220,Instellingen!$A$22:$A$221,1)),""),""))))</f>
        <v/>
      </c>
      <c r="I220" s="16" t="str">
        <f>IF($B220="","",IFERROR(VLOOKUP($B220,Facturen!$A$3:$W$304,5,FALSE),""))</f>
        <v/>
      </c>
      <c r="J220" s="18" t="str">
        <f>IF($I220="","",IF($I220="SRD",1,IF($I220="USD",IFERROR(INDEX(Instellingen!$B$22:$B$221,MATCH($C220,Instellingen!$A$22:$A$221,1)),""),IF($I220="EUR",IFERROR(INDEX(Instellingen!$C$22:$C$221,MATCH($C220,Instellingen!$A$22:$A$221,1)),""),""))))</f>
        <v/>
      </c>
      <c r="K220" s="14" t="str">
        <f t="shared" si="18"/>
        <v/>
      </c>
      <c r="L220" s="14" t="str">
        <f t="shared" si="19"/>
        <v/>
      </c>
      <c r="M220" s="14" t="str">
        <f>IF($B220="","",IFERROR(VLOOKUP($B220,Facturen!$A$3:$W$304,11,FALSE),""))</f>
        <v/>
      </c>
      <c r="N220" s="15" t="str">
        <f t="shared" si="20"/>
        <v/>
      </c>
      <c r="O220" s="15" t="str">
        <f>IF($B220="","",IFERROR(IF(VLOOKUP($B220,Facturen!$A$3:$W$304,7,FALSE)="",Instellingen!$B$4,VLOOKUP($B220,Facturen!$A$3:$W$304,7,FALSE)),""))</f>
        <v/>
      </c>
      <c r="P220" s="14" t="str">
        <f t="shared" si="21"/>
        <v/>
      </c>
      <c r="Q220" s="14" t="str">
        <f t="shared" si="22"/>
        <v/>
      </c>
      <c r="R220" s="14" t="str">
        <f t="shared" si="23"/>
        <v/>
      </c>
      <c r="S220" s="6"/>
    </row>
    <row r="221" spans="1:19" x14ac:dyDescent="0.3">
      <c r="A221" s="6"/>
      <c r="B221" s="6"/>
      <c r="C221" s="8"/>
      <c r="D221" s="6"/>
      <c r="E221" s="7"/>
      <c r="F221" s="6"/>
      <c r="G221" s="12"/>
      <c r="H221" s="18" t="str">
        <f>IF($F221="","",IF($F221="SRD",1,IF($F221="USD",IFERROR(INDEX(Instellingen!$B$22:$B$221,MATCH($C221,Instellingen!$A$22:$A$221,1)),""),IF($F221="EUR",IFERROR(INDEX(Instellingen!$C$22:$C$221,MATCH($C221,Instellingen!$A$22:$A$221,1)),""),""))))</f>
        <v/>
      </c>
      <c r="I221" s="16" t="str">
        <f>IF($B221="","",IFERROR(VLOOKUP($B221,Facturen!$A$3:$W$304,5,FALSE),""))</f>
        <v/>
      </c>
      <c r="J221" s="18" t="str">
        <f>IF($I221="","",IF($I221="SRD",1,IF($I221="USD",IFERROR(INDEX(Instellingen!$B$22:$B$221,MATCH($C221,Instellingen!$A$22:$A$221,1)),""),IF($I221="EUR",IFERROR(INDEX(Instellingen!$C$22:$C$221,MATCH($C221,Instellingen!$A$22:$A$221,1)),""),""))))</f>
        <v/>
      </c>
      <c r="K221" s="14" t="str">
        <f t="shared" si="18"/>
        <v/>
      </c>
      <c r="L221" s="14" t="str">
        <f t="shared" si="19"/>
        <v/>
      </c>
      <c r="M221" s="14" t="str">
        <f>IF($B221="","",IFERROR(VLOOKUP($B221,Facturen!$A$3:$W$304,11,FALSE),""))</f>
        <v/>
      </c>
      <c r="N221" s="15" t="str">
        <f t="shared" si="20"/>
        <v/>
      </c>
      <c r="O221" s="15" t="str">
        <f>IF($B221="","",IFERROR(IF(VLOOKUP($B221,Facturen!$A$3:$W$304,7,FALSE)="",Instellingen!$B$4,VLOOKUP($B221,Facturen!$A$3:$W$304,7,FALSE)),""))</f>
        <v/>
      </c>
      <c r="P221" s="14" t="str">
        <f t="shared" si="21"/>
        <v/>
      </c>
      <c r="Q221" s="14" t="str">
        <f t="shared" si="22"/>
        <v/>
      </c>
      <c r="R221" s="14" t="str">
        <f t="shared" si="23"/>
        <v/>
      </c>
      <c r="S221" s="6"/>
    </row>
    <row r="222" spans="1:19" x14ac:dyDescent="0.3">
      <c r="A222" s="6"/>
      <c r="B222" s="6"/>
      <c r="C222" s="8"/>
      <c r="D222" s="6"/>
      <c r="E222" s="7"/>
      <c r="F222" s="6"/>
      <c r="G222" s="12"/>
      <c r="H222" s="18" t="str">
        <f>IF($F222="","",IF($F222="SRD",1,IF($F222="USD",IFERROR(INDEX(Instellingen!$B$22:$B$221,MATCH($C222,Instellingen!$A$22:$A$221,1)),""),IF($F222="EUR",IFERROR(INDEX(Instellingen!$C$22:$C$221,MATCH($C222,Instellingen!$A$22:$A$221,1)),""),""))))</f>
        <v/>
      </c>
      <c r="I222" s="16" t="str">
        <f>IF($B222="","",IFERROR(VLOOKUP($B222,Facturen!$A$3:$W$304,5,FALSE),""))</f>
        <v/>
      </c>
      <c r="J222" s="18" t="str">
        <f>IF($I222="","",IF($I222="SRD",1,IF($I222="USD",IFERROR(INDEX(Instellingen!$B$22:$B$221,MATCH($C222,Instellingen!$A$22:$A$221,1)),""),IF($I222="EUR",IFERROR(INDEX(Instellingen!$C$22:$C$221,MATCH($C222,Instellingen!$A$22:$A$221,1)),""),""))))</f>
        <v/>
      </c>
      <c r="K222" s="14" t="str">
        <f t="shared" si="18"/>
        <v/>
      </c>
      <c r="L222" s="14" t="str">
        <f t="shared" si="19"/>
        <v/>
      </c>
      <c r="M222" s="14" t="str">
        <f>IF($B222="","",IFERROR(VLOOKUP($B222,Facturen!$A$3:$W$304,11,FALSE),""))</f>
        <v/>
      </c>
      <c r="N222" s="15" t="str">
        <f t="shared" si="20"/>
        <v/>
      </c>
      <c r="O222" s="15" t="str">
        <f>IF($B222="","",IFERROR(IF(VLOOKUP($B222,Facturen!$A$3:$W$304,7,FALSE)="",Instellingen!$B$4,VLOOKUP($B222,Facturen!$A$3:$W$304,7,FALSE)),""))</f>
        <v/>
      </c>
      <c r="P222" s="14" t="str">
        <f t="shared" si="21"/>
        <v/>
      </c>
      <c r="Q222" s="14" t="str">
        <f t="shared" si="22"/>
        <v/>
      </c>
      <c r="R222" s="14" t="str">
        <f t="shared" si="23"/>
        <v/>
      </c>
      <c r="S222" s="6"/>
    </row>
    <row r="223" spans="1:19" x14ac:dyDescent="0.3">
      <c r="A223" s="6"/>
      <c r="B223" s="6"/>
      <c r="C223" s="8"/>
      <c r="D223" s="6"/>
      <c r="E223" s="7"/>
      <c r="F223" s="6"/>
      <c r="G223" s="12"/>
      <c r="H223" s="18" t="str">
        <f>IF($F223="","",IF($F223="SRD",1,IF($F223="USD",IFERROR(INDEX(Instellingen!$B$22:$B$221,MATCH($C223,Instellingen!$A$22:$A$221,1)),""),IF($F223="EUR",IFERROR(INDEX(Instellingen!$C$22:$C$221,MATCH($C223,Instellingen!$A$22:$A$221,1)),""),""))))</f>
        <v/>
      </c>
      <c r="I223" s="16" t="str">
        <f>IF($B223="","",IFERROR(VLOOKUP($B223,Facturen!$A$3:$W$304,5,FALSE),""))</f>
        <v/>
      </c>
      <c r="J223" s="18" t="str">
        <f>IF($I223="","",IF($I223="SRD",1,IF($I223="USD",IFERROR(INDEX(Instellingen!$B$22:$B$221,MATCH($C223,Instellingen!$A$22:$A$221,1)),""),IF($I223="EUR",IFERROR(INDEX(Instellingen!$C$22:$C$221,MATCH($C223,Instellingen!$A$22:$A$221,1)),""),""))))</f>
        <v/>
      </c>
      <c r="K223" s="14" t="str">
        <f t="shared" si="18"/>
        <v/>
      </c>
      <c r="L223" s="14" t="str">
        <f t="shared" si="19"/>
        <v/>
      </c>
      <c r="M223" s="14" t="str">
        <f>IF($B223="","",IFERROR(VLOOKUP($B223,Facturen!$A$3:$W$304,11,FALSE),""))</f>
        <v/>
      </c>
      <c r="N223" s="15" t="str">
        <f t="shared" si="20"/>
        <v/>
      </c>
      <c r="O223" s="15" t="str">
        <f>IF($B223="","",IFERROR(IF(VLOOKUP($B223,Facturen!$A$3:$W$304,7,FALSE)="",Instellingen!$B$4,VLOOKUP($B223,Facturen!$A$3:$W$304,7,FALSE)),""))</f>
        <v/>
      </c>
      <c r="P223" s="14" t="str">
        <f t="shared" si="21"/>
        <v/>
      </c>
      <c r="Q223" s="14" t="str">
        <f t="shared" si="22"/>
        <v/>
      </c>
      <c r="R223" s="14" t="str">
        <f t="shared" si="23"/>
        <v/>
      </c>
      <c r="S223" s="6"/>
    </row>
    <row r="224" spans="1:19" x14ac:dyDescent="0.3">
      <c r="A224" s="6"/>
      <c r="B224" s="6"/>
      <c r="C224" s="8"/>
      <c r="D224" s="6"/>
      <c r="E224" s="7"/>
      <c r="F224" s="6"/>
      <c r="G224" s="12"/>
      <c r="H224" s="18" t="str">
        <f>IF($F224="","",IF($F224="SRD",1,IF($F224="USD",IFERROR(INDEX(Instellingen!$B$22:$B$221,MATCH($C224,Instellingen!$A$22:$A$221,1)),""),IF($F224="EUR",IFERROR(INDEX(Instellingen!$C$22:$C$221,MATCH($C224,Instellingen!$A$22:$A$221,1)),""),""))))</f>
        <v/>
      </c>
      <c r="I224" s="16" t="str">
        <f>IF($B224="","",IFERROR(VLOOKUP($B224,Facturen!$A$3:$W$304,5,FALSE),""))</f>
        <v/>
      </c>
      <c r="J224" s="18" t="str">
        <f>IF($I224="","",IF($I224="SRD",1,IF($I224="USD",IFERROR(INDEX(Instellingen!$B$22:$B$221,MATCH($C224,Instellingen!$A$22:$A$221,1)),""),IF($I224="EUR",IFERROR(INDEX(Instellingen!$C$22:$C$221,MATCH($C224,Instellingen!$A$22:$A$221,1)),""),""))))</f>
        <v/>
      </c>
      <c r="K224" s="14" t="str">
        <f t="shared" si="18"/>
        <v/>
      </c>
      <c r="L224" s="14" t="str">
        <f t="shared" si="19"/>
        <v/>
      </c>
      <c r="M224" s="14" t="str">
        <f>IF($B224="","",IFERROR(VLOOKUP($B224,Facturen!$A$3:$W$304,11,FALSE),""))</f>
        <v/>
      </c>
      <c r="N224" s="15" t="str">
        <f t="shared" si="20"/>
        <v/>
      </c>
      <c r="O224" s="15" t="str">
        <f>IF($B224="","",IFERROR(IF(VLOOKUP($B224,Facturen!$A$3:$W$304,7,FALSE)="",Instellingen!$B$4,VLOOKUP($B224,Facturen!$A$3:$W$304,7,FALSE)),""))</f>
        <v/>
      </c>
      <c r="P224" s="14" t="str">
        <f t="shared" si="21"/>
        <v/>
      </c>
      <c r="Q224" s="14" t="str">
        <f t="shared" si="22"/>
        <v/>
      </c>
      <c r="R224" s="14" t="str">
        <f t="shared" si="23"/>
        <v/>
      </c>
      <c r="S224" s="6"/>
    </row>
    <row r="225" spans="1:19" x14ac:dyDescent="0.3">
      <c r="A225" s="6"/>
      <c r="B225" s="6"/>
      <c r="C225" s="8"/>
      <c r="D225" s="6"/>
      <c r="E225" s="7"/>
      <c r="F225" s="6"/>
      <c r="G225" s="12"/>
      <c r="H225" s="18" t="str">
        <f>IF($F225="","",IF($F225="SRD",1,IF($F225="USD",IFERROR(INDEX(Instellingen!$B$22:$B$221,MATCH($C225,Instellingen!$A$22:$A$221,1)),""),IF($F225="EUR",IFERROR(INDEX(Instellingen!$C$22:$C$221,MATCH($C225,Instellingen!$A$22:$A$221,1)),""),""))))</f>
        <v/>
      </c>
      <c r="I225" s="16" t="str">
        <f>IF($B225="","",IFERROR(VLOOKUP($B225,Facturen!$A$3:$W$304,5,FALSE),""))</f>
        <v/>
      </c>
      <c r="J225" s="18" t="str">
        <f>IF($I225="","",IF($I225="SRD",1,IF($I225="USD",IFERROR(INDEX(Instellingen!$B$22:$B$221,MATCH($C225,Instellingen!$A$22:$A$221,1)),""),IF($I225="EUR",IFERROR(INDEX(Instellingen!$C$22:$C$221,MATCH($C225,Instellingen!$A$22:$A$221,1)),""),""))))</f>
        <v/>
      </c>
      <c r="K225" s="14" t="str">
        <f t="shared" si="18"/>
        <v/>
      </c>
      <c r="L225" s="14" t="str">
        <f t="shared" si="19"/>
        <v/>
      </c>
      <c r="M225" s="14" t="str">
        <f>IF($B225="","",IFERROR(VLOOKUP($B225,Facturen!$A$3:$W$304,11,FALSE),""))</f>
        <v/>
      </c>
      <c r="N225" s="15" t="str">
        <f t="shared" si="20"/>
        <v/>
      </c>
      <c r="O225" s="15" t="str">
        <f>IF($B225="","",IFERROR(IF(VLOOKUP($B225,Facturen!$A$3:$W$304,7,FALSE)="",Instellingen!$B$4,VLOOKUP($B225,Facturen!$A$3:$W$304,7,FALSE)),""))</f>
        <v/>
      </c>
      <c r="P225" s="14" t="str">
        <f t="shared" si="21"/>
        <v/>
      </c>
      <c r="Q225" s="14" t="str">
        <f t="shared" si="22"/>
        <v/>
      </c>
      <c r="R225" s="14" t="str">
        <f t="shared" si="23"/>
        <v/>
      </c>
      <c r="S225" s="6"/>
    </row>
    <row r="226" spans="1:19" x14ac:dyDescent="0.3">
      <c r="A226" s="6"/>
      <c r="B226" s="6"/>
      <c r="C226" s="8"/>
      <c r="D226" s="6"/>
      <c r="E226" s="7"/>
      <c r="F226" s="6"/>
      <c r="G226" s="12"/>
      <c r="H226" s="18" t="str">
        <f>IF($F226="","",IF($F226="SRD",1,IF($F226="USD",IFERROR(INDEX(Instellingen!$B$22:$B$221,MATCH($C226,Instellingen!$A$22:$A$221,1)),""),IF($F226="EUR",IFERROR(INDEX(Instellingen!$C$22:$C$221,MATCH($C226,Instellingen!$A$22:$A$221,1)),""),""))))</f>
        <v/>
      </c>
      <c r="I226" s="16" t="str">
        <f>IF($B226="","",IFERROR(VLOOKUP($B226,Facturen!$A$3:$W$304,5,FALSE),""))</f>
        <v/>
      </c>
      <c r="J226" s="18" t="str">
        <f>IF($I226="","",IF($I226="SRD",1,IF($I226="USD",IFERROR(INDEX(Instellingen!$B$22:$B$221,MATCH($C226,Instellingen!$A$22:$A$221,1)),""),IF($I226="EUR",IFERROR(INDEX(Instellingen!$C$22:$C$221,MATCH($C226,Instellingen!$A$22:$A$221,1)),""),""))))</f>
        <v/>
      </c>
      <c r="K226" s="14" t="str">
        <f t="shared" si="18"/>
        <v/>
      </c>
      <c r="L226" s="14" t="str">
        <f t="shared" si="19"/>
        <v/>
      </c>
      <c r="M226" s="14" t="str">
        <f>IF($B226="","",IFERROR(VLOOKUP($B226,Facturen!$A$3:$W$304,11,FALSE),""))</f>
        <v/>
      </c>
      <c r="N226" s="15" t="str">
        <f t="shared" si="20"/>
        <v/>
      </c>
      <c r="O226" s="15" t="str">
        <f>IF($B226="","",IFERROR(IF(VLOOKUP($B226,Facturen!$A$3:$W$304,7,FALSE)="",Instellingen!$B$4,VLOOKUP($B226,Facturen!$A$3:$W$304,7,FALSE)),""))</f>
        <v/>
      </c>
      <c r="P226" s="14" t="str">
        <f t="shared" si="21"/>
        <v/>
      </c>
      <c r="Q226" s="14" t="str">
        <f t="shared" si="22"/>
        <v/>
      </c>
      <c r="R226" s="14" t="str">
        <f t="shared" si="23"/>
        <v/>
      </c>
      <c r="S226" s="6"/>
    </row>
    <row r="227" spans="1:19" x14ac:dyDescent="0.3">
      <c r="A227" s="6"/>
      <c r="B227" s="6"/>
      <c r="C227" s="8"/>
      <c r="D227" s="6"/>
      <c r="E227" s="7"/>
      <c r="F227" s="6"/>
      <c r="G227" s="12"/>
      <c r="H227" s="18" t="str">
        <f>IF($F227="","",IF($F227="SRD",1,IF($F227="USD",IFERROR(INDEX(Instellingen!$B$22:$B$221,MATCH($C227,Instellingen!$A$22:$A$221,1)),""),IF($F227="EUR",IFERROR(INDEX(Instellingen!$C$22:$C$221,MATCH($C227,Instellingen!$A$22:$A$221,1)),""),""))))</f>
        <v/>
      </c>
      <c r="I227" s="16" t="str">
        <f>IF($B227="","",IFERROR(VLOOKUP($B227,Facturen!$A$3:$W$304,5,FALSE),""))</f>
        <v/>
      </c>
      <c r="J227" s="18" t="str">
        <f>IF($I227="","",IF($I227="SRD",1,IF($I227="USD",IFERROR(INDEX(Instellingen!$B$22:$B$221,MATCH($C227,Instellingen!$A$22:$A$221,1)),""),IF($I227="EUR",IFERROR(INDEX(Instellingen!$C$22:$C$221,MATCH($C227,Instellingen!$A$22:$A$221,1)),""),""))))</f>
        <v/>
      </c>
      <c r="K227" s="14" t="str">
        <f t="shared" si="18"/>
        <v/>
      </c>
      <c r="L227" s="14" t="str">
        <f t="shared" si="19"/>
        <v/>
      </c>
      <c r="M227" s="14" t="str">
        <f>IF($B227="","",IFERROR(VLOOKUP($B227,Facturen!$A$3:$W$304,11,FALSE),""))</f>
        <v/>
      </c>
      <c r="N227" s="15" t="str">
        <f t="shared" si="20"/>
        <v/>
      </c>
      <c r="O227" s="15" t="str">
        <f>IF($B227="","",IFERROR(IF(VLOOKUP($B227,Facturen!$A$3:$W$304,7,FALSE)="",Instellingen!$B$4,VLOOKUP($B227,Facturen!$A$3:$W$304,7,FALSE)),""))</f>
        <v/>
      </c>
      <c r="P227" s="14" t="str">
        <f t="shared" si="21"/>
        <v/>
      </c>
      <c r="Q227" s="14" t="str">
        <f t="shared" si="22"/>
        <v/>
      </c>
      <c r="R227" s="14" t="str">
        <f t="shared" si="23"/>
        <v/>
      </c>
      <c r="S227" s="6"/>
    </row>
    <row r="228" spans="1:19" x14ac:dyDescent="0.3">
      <c r="A228" s="6"/>
      <c r="B228" s="6"/>
      <c r="C228" s="8"/>
      <c r="D228" s="6"/>
      <c r="E228" s="7"/>
      <c r="F228" s="6"/>
      <c r="G228" s="12"/>
      <c r="H228" s="18" t="str">
        <f>IF($F228="","",IF($F228="SRD",1,IF($F228="USD",IFERROR(INDEX(Instellingen!$B$22:$B$221,MATCH($C228,Instellingen!$A$22:$A$221,1)),""),IF($F228="EUR",IFERROR(INDEX(Instellingen!$C$22:$C$221,MATCH($C228,Instellingen!$A$22:$A$221,1)),""),""))))</f>
        <v/>
      </c>
      <c r="I228" s="16" t="str">
        <f>IF($B228="","",IFERROR(VLOOKUP($B228,Facturen!$A$3:$W$304,5,FALSE),""))</f>
        <v/>
      </c>
      <c r="J228" s="18" t="str">
        <f>IF($I228="","",IF($I228="SRD",1,IF($I228="USD",IFERROR(INDEX(Instellingen!$B$22:$B$221,MATCH($C228,Instellingen!$A$22:$A$221,1)),""),IF($I228="EUR",IFERROR(INDEX(Instellingen!$C$22:$C$221,MATCH($C228,Instellingen!$A$22:$A$221,1)),""),""))))</f>
        <v/>
      </c>
      <c r="K228" s="14" t="str">
        <f t="shared" si="18"/>
        <v/>
      </c>
      <c r="L228" s="14" t="str">
        <f t="shared" si="19"/>
        <v/>
      </c>
      <c r="M228" s="14" t="str">
        <f>IF($B228="","",IFERROR(VLOOKUP($B228,Facturen!$A$3:$W$304,11,FALSE),""))</f>
        <v/>
      </c>
      <c r="N228" s="15" t="str">
        <f t="shared" si="20"/>
        <v/>
      </c>
      <c r="O228" s="15" t="str">
        <f>IF($B228="","",IFERROR(IF(VLOOKUP($B228,Facturen!$A$3:$W$304,7,FALSE)="",Instellingen!$B$4,VLOOKUP($B228,Facturen!$A$3:$W$304,7,FALSE)),""))</f>
        <v/>
      </c>
      <c r="P228" s="14" t="str">
        <f t="shared" si="21"/>
        <v/>
      </c>
      <c r="Q228" s="14" t="str">
        <f t="shared" si="22"/>
        <v/>
      </c>
      <c r="R228" s="14" t="str">
        <f t="shared" si="23"/>
        <v/>
      </c>
      <c r="S228" s="6"/>
    </row>
    <row r="229" spans="1:19" x14ac:dyDescent="0.3">
      <c r="A229" s="6"/>
      <c r="B229" s="6"/>
      <c r="C229" s="8"/>
      <c r="D229" s="6"/>
      <c r="E229" s="7"/>
      <c r="F229" s="6"/>
      <c r="G229" s="12"/>
      <c r="H229" s="18" t="str">
        <f>IF($F229="","",IF($F229="SRD",1,IF($F229="USD",IFERROR(INDEX(Instellingen!$B$22:$B$221,MATCH($C229,Instellingen!$A$22:$A$221,1)),""),IF($F229="EUR",IFERROR(INDEX(Instellingen!$C$22:$C$221,MATCH($C229,Instellingen!$A$22:$A$221,1)),""),""))))</f>
        <v/>
      </c>
      <c r="I229" s="16" t="str">
        <f>IF($B229="","",IFERROR(VLOOKUP($B229,Facturen!$A$3:$W$304,5,FALSE),""))</f>
        <v/>
      </c>
      <c r="J229" s="18" t="str">
        <f>IF($I229="","",IF($I229="SRD",1,IF($I229="USD",IFERROR(INDEX(Instellingen!$B$22:$B$221,MATCH($C229,Instellingen!$A$22:$A$221,1)),""),IF($I229="EUR",IFERROR(INDEX(Instellingen!$C$22:$C$221,MATCH($C229,Instellingen!$A$22:$A$221,1)),""),""))))</f>
        <v/>
      </c>
      <c r="K229" s="14" t="str">
        <f t="shared" si="18"/>
        <v/>
      </c>
      <c r="L229" s="14" t="str">
        <f t="shared" si="19"/>
        <v/>
      </c>
      <c r="M229" s="14" t="str">
        <f>IF($B229="","",IFERROR(VLOOKUP($B229,Facturen!$A$3:$W$304,11,FALSE),""))</f>
        <v/>
      </c>
      <c r="N229" s="15" t="str">
        <f t="shared" si="20"/>
        <v/>
      </c>
      <c r="O229" s="15" t="str">
        <f>IF($B229="","",IFERROR(IF(VLOOKUP($B229,Facturen!$A$3:$W$304,7,FALSE)="",Instellingen!$B$4,VLOOKUP($B229,Facturen!$A$3:$W$304,7,FALSE)),""))</f>
        <v/>
      </c>
      <c r="P229" s="14" t="str">
        <f t="shared" si="21"/>
        <v/>
      </c>
      <c r="Q229" s="14" t="str">
        <f t="shared" si="22"/>
        <v/>
      </c>
      <c r="R229" s="14" t="str">
        <f t="shared" si="23"/>
        <v/>
      </c>
      <c r="S229" s="6"/>
    </row>
    <row r="230" spans="1:19" x14ac:dyDescent="0.3">
      <c r="A230" s="6"/>
      <c r="B230" s="6"/>
      <c r="C230" s="8"/>
      <c r="D230" s="6"/>
      <c r="E230" s="7"/>
      <c r="F230" s="6"/>
      <c r="G230" s="12"/>
      <c r="H230" s="18" t="str">
        <f>IF($F230="","",IF($F230="SRD",1,IF($F230="USD",IFERROR(INDEX(Instellingen!$B$22:$B$221,MATCH($C230,Instellingen!$A$22:$A$221,1)),""),IF($F230="EUR",IFERROR(INDEX(Instellingen!$C$22:$C$221,MATCH($C230,Instellingen!$A$22:$A$221,1)),""),""))))</f>
        <v/>
      </c>
      <c r="I230" s="16" t="str">
        <f>IF($B230="","",IFERROR(VLOOKUP($B230,Facturen!$A$3:$W$304,5,FALSE),""))</f>
        <v/>
      </c>
      <c r="J230" s="18" t="str">
        <f>IF($I230="","",IF($I230="SRD",1,IF($I230="USD",IFERROR(INDEX(Instellingen!$B$22:$B$221,MATCH($C230,Instellingen!$A$22:$A$221,1)),""),IF($I230="EUR",IFERROR(INDEX(Instellingen!$C$22:$C$221,MATCH($C230,Instellingen!$A$22:$A$221,1)),""),""))))</f>
        <v/>
      </c>
      <c r="K230" s="14" t="str">
        <f t="shared" si="18"/>
        <v/>
      </c>
      <c r="L230" s="14" t="str">
        <f t="shared" si="19"/>
        <v/>
      </c>
      <c r="M230" s="14" t="str">
        <f>IF($B230="","",IFERROR(VLOOKUP($B230,Facturen!$A$3:$W$304,11,FALSE),""))</f>
        <v/>
      </c>
      <c r="N230" s="15" t="str">
        <f t="shared" si="20"/>
        <v/>
      </c>
      <c r="O230" s="15" t="str">
        <f>IF($B230="","",IFERROR(IF(VLOOKUP($B230,Facturen!$A$3:$W$304,7,FALSE)="",Instellingen!$B$4,VLOOKUP($B230,Facturen!$A$3:$W$304,7,FALSE)),""))</f>
        <v/>
      </c>
      <c r="P230" s="14" t="str">
        <f t="shared" si="21"/>
        <v/>
      </c>
      <c r="Q230" s="14" t="str">
        <f t="shared" si="22"/>
        <v/>
      </c>
      <c r="R230" s="14" t="str">
        <f t="shared" si="23"/>
        <v/>
      </c>
      <c r="S230" s="6"/>
    </row>
    <row r="231" spans="1:19" x14ac:dyDescent="0.3">
      <c r="A231" s="6"/>
      <c r="B231" s="6"/>
      <c r="C231" s="8"/>
      <c r="D231" s="6"/>
      <c r="E231" s="7"/>
      <c r="F231" s="6"/>
      <c r="G231" s="12"/>
      <c r="H231" s="18" t="str">
        <f>IF($F231="","",IF($F231="SRD",1,IF($F231="USD",IFERROR(INDEX(Instellingen!$B$22:$B$221,MATCH($C231,Instellingen!$A$22:$A$221,1)),""),IF($F231="EUR",IFERROR(INDEX(Instellingen!$C$22:$C$221,MATCH($C231,Instellingen!$A$22:$A$221,1)),""),""))))</f>
        <v/>
      </c>
      <c r="I231" s="16" t="str">
        <f>IF($B231="","",IFERROR(VLOOKUP($B231,Facturen!$A$3:$W$304,5,FALSE),""))</f>
        <v/>
      </c>
      <c r="J231" s="18" t="str">
        <f>IF($I231="","",IF($I231="SRD",1,IF($I231="USD",IFERROR(INDEX(Instellingen!$B$22:$B$221,MATCH($C231,Instellingen!$A$22:$A$221,1)),""),IF($I231="EUR",IFERROR(INDEX(Instellingen!$C$22:$C$221,MATCH($C231,Instellingen!$A$22:$A$221,1)),""),""))))</f>
        <v/>
      </c>
      <c r="K231" s="14" t="str">
        <f t="shared" si="18"/>
        <v/>
      </c>
      <c r="L231" s="14" t="str">
        <f t="shared" si="19"/>
        <v/>
      </c>
      <c r="M231" s="14" t="str">
        <f>IF($B231="","",IFERROR(VLOOKUP($B231,Facturen!$A$3:$W$304,11,FALSE),""))</f>
        <v/>
      </c>
      <c r="N231" s="15" t="str">
        <f t="shared" si="20"/>
        <v/>
      </c>
      <c r="O231" s="15" t="str">
        <f>IF($B231="","",IFERROR(IF(VLOOKUP($B231,Facturen!$A$3:$W$304,7,FALSE)="",Instellingen!$B$4,VLOOKUP($B231,Facturen!$A$3:$W$304,7,FALSE)),""))</f>
        <v/>
      </c>
      <c r="P231" s="14" t="str">
        <f t="shared" si="21"/>
        <v/>
      </c>
      <c r="Q231" s="14" t="str">
        <f t="shared" si="22"/>
        <v/>
      </c>
      <c r="R231" s="14" t="str">
        <f t="shared" si="23"/>
        <v/>
      </c>
      <c r="S231" s="6"/>
    </row>
    <row r="232" spans="1:19" x14ac:dyDescent="0.3">
      <c r="A232" s="6"/>
      <c r="B232" s="6"/>
      <c r="C232" s="8"/>
      <c r="D232" s="6"/>
      <c r="E232" s="7"/>
      <c r="F232" s="6"/>
      <c r="G232" s="12"/>
      <c r="H232" s="18" t="str">
        <f>IF($F232="","",IF($F232="SRD",1,IF($F232="USD",IFERROR(INDEX(Instellingen!$B$22:$B$221,MATCH($C232,Instellingen!$A$22:$A$221,1)),""),IF($F232="EUR",IFERROR(INDEX(Instellingen!$C$22:$C$221,MATCH($C232,Instellingen!$A$22:$A$221,1)),""),""))))</f>
        <v/>
      </c>
      <c r="I232" s="16" t="str">
        <f>IF($B232="","",IFERROR(VLOOKUP($B232,Facturen!$A$3:$W$304,5,FALSE),""))</f>
        <v/>
      </c>
      <c r="J232" s="18" t="str">
        <f>IF($I232="","",IF($I232="SRD",1,IF($I232="USD",IFERROR(INDEX(Instellingen!$B$22:$B$221,MATCH($C232,Instellingen!$A$22:$A$221,1)),""),IF($I232="EUR",IFERROR(INDEX(Instellingen!$C$22:$C$221,MATCH($C232,Instellingen!$A$22:$A$221,1)),""),""))))</f>
        <v/>
      </c>
      <c r="K232" s="14" t="str">
        <f t="shared" si="18"/>
        <v/>
      </c>
      <c r="L232" s="14" t="str">
        <f t="shared" si="19"/>
        <v/>
      </c>
      <c r="M232" s="14" t="str">
        <f>IF($B232="","",IFERROR(VLOOKUP($B232,Facturen!$A$3:$W$304,11,FALSE),""))</f>
        <v/>
      </c>
      <c r="N232" s="15" t="str">
        <f t="shared" si="20"/>
        <v/>
      </c>
      <c r="O232" s="15" t="str">
        <f>IF($B232="","",IFERROR(IF(VLOOKUP($B232,Facturen!$A$3:$W$304,7,FALSE)="",Instellingen!$B$4,VLOOKUP($B232,Facturen!$A$3:$W$304,7,FALSE)),""))</f>
        <v/>
      </c>
      <c r="P232" s="14" t="str">
        <f t="shared" si="21"/>
        <v/>
      </c>
      <c r="Q232" s="14" t="str">
        <f t="shared" si="22"/>
        <v/>
      </c>
      <c r="R232" s="14" t="str">
        <f t="shared" si="23"/>
        <v/>
      </c>
      <c r="S232" s="6"/>
    </row>
    <row r="233" spans="1:19" x14ac:dyDescent="0.3">
      <c r="A233" s="6"/>
      <c r="B233" s="6"/>
      <c r="C233" s="8"/>
      <c r="D233" s="6"/>
      <c r="E233" s="7"/>
      <c r="F233" s="6"/>
      <c r="G233" s="12"/>
      <c r="H233" s="18" t="str">
        <f>IF($F233="","",IF($F233="SRD",1,IF($F233="USD",IFERROR(INDEX(Instellingen!$B$22:$B$221,MATCH($C233,Instellingen!$A$22:$A$221,1)),""),IF($F233="EUR",IFERROR(INDEX(Instellingen!$C$22:$C$221,MATCH($C233,Instellingen!$A$22:$A$221,1)),""),""))))</f>
        <v/>
      </c>
      <c r="I233" s="16" t="str">
        <f>IF($B233="","",IFERROR(VLOOKUP($B233,Facturen!$A$3:$W$304,5,FALSE),""))</f>
        <v/>
      </c>
      <c r="J233" s="18" t="str">
        <f>IF($I233="","",IF($I233="SRD",1,IF($I233="USD",IFERROR(INDEX(Instellingen!$B$22:$B$221,MATCH($C233,Instellingen!$A$22:$A$221,1)),""),IF($I233="EUR",IFERROR(INDEX(Instellingen!$C$22:$C$221,MATCH($C233,Instellingen!$A$22:$A$221,1)),""),""))))</f>
        <v/>
      </c>
      <c r="K233" s="14" t="str">
        <f t="shared" si="18"/>
        <v/>
      </c>
      <c r="L233" s="14" t="str">
        <f t="shared" si="19"/>
        <v/>
      </c>
      <c r="M233" s="14" t="str">
        <f>IF($B233="","",IFERROR(VLOOKUP($B233,Facturen!$A$3:$W$304,11,FALSE),""))</f>
        <v/>
      </c>
      <c r="N233" s="15" t="str">
        <f t="shared" si="20"/>
        <v/>
      </c>
      <c r="O233" s="15" t="str">
        <f>IF($B233="","",IFERROR(IF(VLOOKUP($B233,Facturen!$A$3:$W$304,7,FALSE)="",Instellingen!$B$4,VLOOKUP($B233,Facturen!$A$3:$W$304,7,FALSE)),""))</f>
        <v/>
      </c>
      <c r="P233" s="14" t="str">
        <f t="shared" si="21"/>
        <v/>
      </c>
      <c r="Q233" s="14" t="str">
        <f t="shared" si="22"/>
        <v/>
      </c>
      <c r="R233" s="14" t="str">
        <f t="shared" si="23"/>
        <v/>
      </c>
      <c r="S233" s="6"/>
    </row>
    <row r="234" spans="1:19" x14ac:dyDescent="0.3">
      <c r="A234" s="6"/>
      <c r="B234" s="6"/>
      <c r="C234" s="8"/>
      <c r="D234" s="6"/>
      <c r="E234" s="7"/>
      <c r="F234" s="6"/>
      <c r="G234" s="12"/>
      <c r="H234" s="18" t="str">
        <f>IF($F234="","",IF($F234="SRD",1,IF($F234="USD",IFERROR(INDEX(Instellingen!$B$22:$B$221,MATCH($C234,Instellingen!$A$22:$A$221,1)),""),IF($F234="EUR",IFERROR(INDEX(Instellingen!$C$22:$C$221,MATCH($C234,Instellingen!$A$22:$A$221,1)),""),""))))</f>
        <v/>
      </c>
      <c r="I234" s="16" t="str">
        <f>IF($B234="","",IFERROR(VLOOKUP($B234,Facturen!$A$3:$W$304,5,FALSE),""))</f>
        <v/>
      </c>
      <c r="J234" s="18" t="str">
        <f>IF($I234="","",IF($I234="SRD",1,IF($I234="USD",IFERROR(INDEX(Instellingen!$B$22:$B$221,MATCH($C234,Instellingen!$A$22:$A$221,1)),""),IF($I234="EUR",IFERROR(INDEX(Instellingen!$C$22:$C$221,MATCH($C234,Instellingen!$A$22:$A$221,1)),""),""))))</f>
        <v/>
      </c>
      <c r="K234" s="14" t="str">
        <f t="shared" si="18"/>
        <v/>
      </c>
      <c r="L234" s="14" t="str">
        <f t="shared" si="19"/>
        <v/>
      </c>
      <c r="M234" s="14" t="str">
        <f>IF($B234="","",IFERROR(VLOOKUP($B234,Facturen!$A$3:$W$304,11,FALSE),""))</f>
        <v/>
      </c>
      <c r="N234" s="15" t="str">
        <f t="shared" si="20"/>
        <v/>
      </c>
      <c r="O234" s="15" t="str">
        <f>IF($B234="","",IFERROR(IF(VLOOKUP($B234,Facturen!$A$3:$W$304,7,FALSE)="",Instellingen!$B$4,VLOOKUP($B234,Facturen!$A$3:$W$304,7,FALSE)),""))</f>
        <v/>
      </c>
      <c r="P234" s="14" t="str">
        <f t="shared" si="21"/>
        <v/>
      </c>
      <c r="Q234" s="14" t="str">
        <f t="shared" si="22"/>
        <v/>
      </c>
      <c r="R234" s="14" t="str">
        <f t="shared" si="23"/>
        <v/>
      </c>
      <c r="S234" s="6"/>
    </row>
    <row r="235" spans="1:19" x14ac:dyDescent="0.3">
      <c r="A235" s="6"/>
      <c r="B235" s="6"/>
      <c r="C235" s="8"/>
      <c r="D235" s="6"/>
      <c r="E235" s="7"/>
      <c r="F235" s="6"/>
      <c r="G235" s="12"/>
      <c r="H235" s="18" t="str">
        <f>IF($F235="","",IF($F235="SRD",1,IF($F235="USD",IFERROR(INDEX(Instellingen!$B$22:$B$221,MATCH($C235,Instellingen!$A$22:$A$221,1)),""),IF($F235="EUR",IFERROR(INDEX(Instellingen!$C$22:$C$221,MATCH($C235,Instellingen!$A$22:$A$221,1)),""),""))))</f>
        <v/>
      </c>
      <c r="I235" s="16" t="str">
        <f>IF($B235="","",IFERROR(VLOOKUP($B235,Facturen!$A$3:$W$304,5,FALSE),""))</f>
        <v/>
      </c>
      <c r="J235" s="18" t="str">
        <f>IF($I235="","",IF($I235="SRD",1,IF($I235="USD",IFERROR(INDEX(Instellingen!$B$22:$B$221,MATCH($C235,Instellingen!$A$22:$A$221,1)),""),IF($I235="EUR",IFERROR(INDEX(Instellingen!$C$22:$C$221,MATCH($C235,Instellingen!$A$22:$A$221,1)),""),""))))</f>
        <v/>
      </c>
      <c r="K235" s="14" t="str">
        <f t="shared" si="18"/>
        <v/>
      </c>
      <c r="L235" s="14" t="str">
        <f t="shared" si="19"/>
        <v/>
      </c>
      <c r="M235" s="14" t="str">
        <f>IF($B235="","",IFERROR(VLOOKUP($B235,Facturen!$A$3:$W$304,11,FALSE),""))</f>
        <v/>
      </c>
      <c r="N235" s="15" t="str">
        <f t="shared" si="20"/>
        <v/>
      </c>
      <c r="O235" s="15" t="str">
        <f>IF($B235="","",IFERROR(IF(VLOOKUP($B235,Facturen!$A$3:$W$304,7,FALSE)="",Instellingen!$B$4,VLOOKUP($B235,Facturen!$A$3:$W$304,7,FALSE)),""))</f>
        <v/>
      </c>
      <c r="P235" s="14" t="str">
        <f t="shared" si="21"/>
        <v/>
      </c>
      <c r="Q235" s="14" t="str">
        <f t="shared" si="22"/>
        <v/>
      </c>
      <c r="R235" s="14" t="str">
        <f t="shared" si="23"/>
        <v/>
      </c>
      <c r="S235" s="6"/>
    </row>
    <row r="236" spans="1:19" x14ac:dyDescent="0.3">
      <c r="A236" s="6"/>
      <c r="B236" s="6"/>
      <c r="C236" s="8"/>
      <c r="D236" s="6"/>
      <c r="E236" s="7"/>
      <c r="F236" s="6"/>
      <c r="G236" s="12"/>
      <c r="H236" s="18" t="str">
        <f>IF($F236="","",IF($F236="SRD",1,IF($F236="USD",IFERROR(INDEX(Instellingen!$B$22:$B$221,MATCH($C236,Instellingen!$A$22:$A$221,1)),""),IF($F236="EUR",IFERROR(INDEX(Instellingen!$C$22:$C$221,MATCH($C236,Instellingen!$A$22:$A$221,1)),""),""))))</f>
        <v/>
      </c>
      <c r="I236" s="16" t="str">
        <f>IF($B236="","",IFERROR(VLOOKUP($B236,Facturen!$A$3:$W$304,5,FALSE),""))</f>
        <v/>
      </c>
      <c r="J236" s="18" t="str">
        <f>IF($I236="","",IF($I236="SRD",1,IF($I236="USD",IFERROR(INDEX(Instellingen!$B$22:$B$221,MATCH($C236,Instellingen!$A$22:$A$221,1)),""),IF($I236="EUR",IFERROR(INDEX(Instellingen!$C$22:$C$221,MATCH($C236,Instellingen!$A$22:$A$221,1)),""),""))))</f>
        <v/>
      </c>
      <c r="K236" s="14" t="str">
        <f t="shared" si="18"/>
        <v/>
      </c>
      <c r="L236" s="14" t="str">
        <f t="shared" si="19"/>
        <v/>
      </c>
      <c r="M236" s="14" t="str">
        <f>IF($B236="","",IFERROR(VLOOKUP($B236,Facturen!$A$3:$W$304,11,FALSE),""))</f>
        <v/>
      </c>
      <c r="N236" s="15" t="str">
        <f t="shared" si="20"/>
        <v/>
      </c>
      <c r="O236" s="15" t="str">
        <f>IF($B236="","",IFERROR(IF(VLOOKUP($B236,Facturen!$A$3:$W$304,7,FALSE)="",Instellingen!$B$4,VLOOKUP($B236,Facturen!$A$3:$W$304,7,FALSE)),""))</f>
        <v/>
      </c>
      <c r="P236" s="14" t="str">
        <f t="shared" si="21"/>
        <v/>
      </c>
      <c r="Q236" s="14" t="str">
        <f t="shared" si="22"/>
        <v/>
      </c>
      <c r="R236" s="14" t="str">
        <f t="shared" si="23"/>
        <v/>
      </c>
      <c r="S236" s="6"/>
    </row>
    <row r="237" spans="1:19" x14ac:dyDescent="0.3">
      <c r="A237" s="6"/>
      <c r="B237" s="6"/>
      <c r="C237" s="8"/>
      <c r="D237" s="6"/>
      <c r="E237" s="7"/>
      <c r="F237" s="6"/>
      <c r="G237" s="12"/>
      <c r="H237" s="18" t="str">
        <f>IF($F237="","",IF($F237="SRD",1,IF($F237="USD",IFERROR(INDEX(Instellingen!$B$22:$B$221,MATCH($C237,Instellingen!$A$22:$A$221,1)),""),IF($F237="EUR",IFERROR(INDEX(Instellingen!$C$22:$C$221,MATCH($C237,Instellingen!$A$22:$A$221,1)),""),""))))</f>
        <v/>
      </c>
      <c r="I237" s="16" t="str">
        <f>IF($B237="","",IFERROR(VLOOKUP($B237,Facturen!$A$3:$W$304,5,FALSE),""))</f>
        <v/>
      </c>
      <c r="J237" s="18" t="str">
        <f>IF($I237="","",IF($I237="SRD",1,IF($I237="USD",IFERROR(INDEX(Instellingen!$B$22:$B$221,MATCH($C237,Instellingen!$A$22:$A$221,1)),""),IF($I237="EUR",IFERROR(INDEX(Instellingen!$C$22:$C$221,MATCH($C237,Instellingen!$A$22:$A$221,1)),""),""))))</f>
        <v/>
      </c>
      <c r="K237" s="14" t="str">
        <f t="shared" si="18"/>
        <v/>
      </c>
      <c r="L237" s="14" t="str">
        <f t="shared" si="19"/>
        <v/>
      </c>
      <c r="M237" s="14" t="str">
        <f>IF($B237="","",IFERROR(VLOOKUP($B237,Facturen!$A$3:$W$304,11,FALSE),""))</f>
        <v/>
      </c>
      <c r="N237" s="15" t="str">
        <f t="shared" si="20"/>
        <v/>
      </c>
      <c r="O237" s="15" t="str">
        <f>IF($B237="","",IFERROR(IF(VLOOKUP($B237,Facturen!$A$3:$W$304,7,FALSE)="",Instellingen!$B$4,VLOOKUP($B237,Facturen!$A$3:$W$304,7,FALSE)),""))</f>
        <v/>
      </c>
      <c r="P237" s="14" t="str">
        <f t="shared" si="21"/>
        <v/>
      </c>
      <c r="Q237" s="14" t="str">
        <f t="shared" si="22"/>
        <v/>
      </c>
      <c r="R237" s="14" t="str">
        <f t="shared" si="23"/>
        <v/>
      </c>
      <c r="S237" s="6"/>
    </row>
    <row r="238" spans="1:19" x14ac:dyDescent="0.3">
      <c r="A238" s="6"/>
      <c r="B238" s="6"/>
      <c r="C238" s="8"/>
      <c r="D238" s="6"/>
      <c r="E238" s="7"/>
      <c r="F238" s="6"/>
      <c r="G238" s="12"/>
      <c r="H238" s="18" t="str">
        <f>IF($F238="","",IF($F238="SRD",1,IF($F238="USD",IFERROR(INDEX(Instellingen!$B$22:$B$221,MATCH($C238,Instellingen!$A$22:$A$221,1)),""),IF($F238="EUR",IFERROR(INDEX(Instellingen!$C$22:$C$221,MATCH($C238,Instellingen!$A$22:$A$221,1)),""),""))))</f>
        <v/>
      </c>
      <c r="I238" s="16" t="str">
        <f>IF($B238="","",IFERROR(VLOOKUP($B238,Facturen!$A$3:$W$304,5,FALSE),""))</f>
        <v/>
      </c>
      <c r="J238" s="18" t="str">
        <f>IF($I238="","",IF($I238="SRD",1,IF($I238="USD",IFERROR(INDEX(Instellingen!$B$22:$B$221,MATCH($C238,Instellingen!$A$22:$A$221,1)),""),IF($I238="EUR",IFERROR(INDEX(Instellingen!$C$22:$C$221,MATCH($C238,Instellingen!$A$22:$A$221,1)),""),""))))</f>
        <v/>
      </c>
      <c r="K238" s="14" t="str">
        <f t="shared" si="18"/>
        <v/>
      </c>
      <c r="L238" s="14" t="str">
        <f t="shared" si="19"/>
        <v/>
      </c>
      <c r="M238" s="14" t="str">
        <f>IF($B238="","",IFERROR(VLOOKUP($B238,Facturen!$A$3:$W$304,11,FALSE),""))</f>
        <v/>
      </c>
      <c r="N238" s="15" t="str">
        <f t="shared" si="20"/>
        <v/>
      </c>
      <c r="O238" s="15" t="str">
        <f>IF($B238="","",IFERROR(IF(VLOOKUP($B238,Facturen!$A$3:$W$304,7,FALSE)="",Instellingen!$B$4,VLOOKUP($B238,Facturen!$A$3:$W$304,7,FALSE)),""))</f>
        <v/>
      </c>
      <c r="P238" s="14" t="str">
        <f t="shared" si="21"/>
        <v/>
      </c>
      <c r="Q238" s="14" t="str">
        <f t="shared" si="22"/>
        <v/>
      </c>
      <c r="R238" s="14" t="str">
        <f t="shared" si="23"/>
        <v/>
      </c>
      <c r="S238" s="6"/>
    </row>
    <row r="239" spans="1:19" x14ac:dyDescent="0.3">
      <c r="A239" s="6"/>
      <c r="B239" s="6"/>
      <c r="C239" s="8"/>
      <c r="D239" s="6"/>
      <c r="E239" s="7"/>
      <c r="F239" s="6"/>
      <c r="G239" s="12"/>
      <c r="H239" s="18" t="str">
        <f>IF($F239="","",IF($F239="SRD",1,IF($F239="USD",IFERROR(INDEX(Instellingen!$B$22:$B$221,MATCH($C239,Instellingen!$A$22:$A$221,1)),""),IF($F239="EUR",IFERROR(INDEX(Instellingen!$C$22:$C$221,MATCH($C239,Instellingen!$A$22:$A$221,1)),""),""))))</f>
        <v/>
      </c>
      <c r="I239" s="16" t="str">
        <f>IF($B239="","",IFERROR(VLOOKUP($B239,Facturen!$A$3:$W$304,5,FALSE),""))</f>
        <v/>
      </c>
      <c r="J239" s="18" t="str">
        <f>IF($I239="","",IF($I239="SRD",1,IF($I239="USD",IFERROR(INDEX(Instellingen!$B$22:$B$221,MATCH($C239,Instellingen!$A$22:$A$221,1)),""),IF($I239="EUR",IFERROR(INDEX(Instellingen!$C$22:$C$221,MATCH($C239,Instellingen!$A$22:$A$221,1)),""),""))))</f>
        <v/>
      </c>
      <c r="K239" s="14" t="str">
        <f t="shared" si="18"/>
        <v/>
      </c>
      <c r="L239" s="14" t="str">
        <f t="shared" si="19"/>
        <v/>
      </c>
      <c r="M239" s="14" t="str">
        <f>IF($B239="","",IFERROR(VLOOKUP($B239,Facturen!$A$3:$W$304,11,FALSE),""))</f>
        <v/>
      </c>
      <c r="N239" s="15" t="str">
        <f t="shared" si="20"/>
        <v/>
      </c>
      <c r="O239" s="15" t="str">
        <f>IF($B239="","",IFERROR(IF(VLOOKUP($B239,Facturen!$A$3:$W$304,7,FALSE)="",Instellingen!$B$4,VLOOKUP($B239,Facturen!$A$3:$W$304,7,FALSE)),""))</f>
        <v/>
      </c>
      <c r="P239" s="14" t="str">
        <f t="shared" si="21"/>
        <v/>
      </c>
      <c r="Q239" s="14" t="str">
        <f t="shared" si="22"/>
        <v/>
      </c>
      <c r="R239" s="14" t="str">
        <f t="shared" si="23"/>
        <v/>
      </c>
      <c r="S239" s="6"/>
    </row>
    <row r="240" spans="1:19" x14ac:dyDescent="0.3">
      <c r="A240" s="6"/>
      <c r="B240" s="6"/>
      <c r="C240" s="8"/>
      <c r="D240" s="6"/>
      <c r="E240" s="7"/>
      <c r="F240" s="6"/>
      <c r="G240" s="12"/>
      <c r="H240" s="18" t="str">
        <f>IF($F240="","",IF($F240="SRD",1,IF($F240="USD",IFERROR(INDEX(Instellingen!$B$22:$B$221,MATCH($C240,Instellingen!$A$22:$A$221,1)),""),IF($F240="EUR",IFERROR(INDEX(Instellingen!$C$22:$C$221,MATCH($C240,Instellingen!$A$22:$A$221,1)),""),""))))</f>
        <v/>
      </c>
      <c r="I240" s="16" t="str">
        <f>IF($B240="","",IFERROR(VLOOKUP($B240,Facturen!$A$3:$W$304,5,FALSE),""))</f>
        <v/>
      </c>
      <c r="J240" s="18" t="str">
        <f>IF($I240="","",IF($I240="SRD",1,IF($I240="USD",IFERROR(INDEX(Instellingen!$B$22:$B$221,MATCH($C240,Instellingen!$A$22:$A$221,1)),""),IF($I240="EUR",IFERROR(INDEX(Instellingen!$C$22:$C$221,MATCH($C240,Instellingen!$A$22:$A$221,1)),""),""))))</f>
        <v/>
      </c>
      <c r="K240" s="14" t="str">
        <f t="shared" si="18"/>
        <v/>
      </c>
      <c r="L240" s="14" t="str">
        <f t="shared" si="19"/>
        <v/>
      </c>
      <c r="M240" s="14" t="str">
        <f>IF($B240="","",IFERROR(VLOOKUP($B240,Facturen!$A$3:$W$304,11,FALSE),""))</f>
        <v/>
      </c>
      <c r="N240" s="15" t="str">
        <f t="shared" si="20"/>
        <v/>
      </c>
      <c r="O240" s="15" t="str">
        <f>IF($B240="","",IFERROR(IF(VLOOKUP($B240,Facturen!$A$3:$W$304,7,FALSE)="",Instellingen!$B$4,VLOOKUP($B240,Facturen!$A$3:$W$304,7,FALSE)),""))</f>
        <v/>
      </c>
      <c r="P240" s="14" t="str">
        <f t="shared" si="21"/>
        <v/>
      </c>
      <c r="Q240" s="14" t="str">
        <f t="shared" si="22"/>
        <v/>
      </c>
      <c r="R240" s="14" t="str">
        <f t="shared" si="23"/>
        <v/>
      </c>
      <c r="S240" s="6"/>
    </row>
    <row r="241" spans="1:19" x14ac:dyDescent="0.3">
      <c r="A241" s="6"/>
      <c r="B241" s="6"/>
      <c r="C241" s="8"/>
      <c r="D241" s="6"/>
      <c r="E241" s="7"/>
      <c r="F241" s="6"/>
      <c r="G241" s="12"/>
      <c r="H241" s="18" t="str">
        <f>IF($F241="","",IF($F241="SRD",1,IF($F241="USD",IFERROR(INDEX(Instellingen!$B$22:$B$221,MATCH($C241,Instellingen!$A$22:$A$221,1)),""),IF($F241="EUR",IFERROR(INDEX(Instellingen!$C$22:$C$221,MATCH($C241,Instellingen!$A$22:$A$221,1)),""),""))))</f>
        <v/>
      </c>
      <c r="I241" s="16" t="str">
        <f>IF($B241="","",IFERROR(VLOOKUP($B241,Facturen!$A$3:$W$304,5,FALSE),""))</f>
        <v/>
      </c>
      <c r="J241" s="18" t="str">
        <f>IF($I241="","",IF($I241="SRD",1,IF($I241="USD",IFERROR(INDEX(Instellingen!$B$22:$B$221,MATCH($C241,Instellingen!$A$22:$A$221,1)),""),IF($I241="EUR",IFERROR(INDEX(Instellingen!$C$22:$C$221,MATCH($C241,Instellingen!$A$22:$A$221,1)),""),""))))</f>
        <v/>
      </c>
      <c r="K241" s="14" t="str">
        <f t="shared" si="18"/>
        <v/>
      </c>
      <c r="L241" s="14" t="str">
        <f t="shared" si="19"/>
        <v/>
      </c>
      <c r="M241" s="14" t="str">
        <f>IF($B241="","",IFERROR(VLOOKUP($B241,Facturen!$A$3:$W$304,11,FALSE),""))</f>
        <v/>
      </c>
      <c r="N241" s="15" t="str">
        <f t="shared" si="20"/>
        <v/>
      </c>
      <c r="O241" s="15" t="str">
        <f>IF($B241="","",IFERROR(IF(VLOOKUP($B241,Facturen!$A$3:$W$304,7,FALSE)="",Instellingen!$B$4,VLOOKUP($B241,Facturen!$A$3:$W$304,7,FALSE)),""))</f>
        <v/>
      </c>
      <c r="P241" s="14" t="str">
        <f t="shared" si="21"/>
        <v/>
      </c>
      <c r="Q241" s="14" t="str">
        <f t="shared" si="22"/>
        <v/>
      </c>
      <c r="R241" s="14" t="str">
        <f t="shared" si="23"/>
        <v/>
      </c>
      <c r="S241" s="6"/>
    </row>
    <row r="242" spans="1:19" x14ac:dyDescent="0.3">
      <c r="A242" s="6"/>
      <c r="B242" s="6"/>
      <c r="C242" s="8"/>
      <c r="D242" s="6"/>
      <c r="E242" s="7"/>
      <c r="F242" s="6"/>
      <c r="G242" s="12"/>
      <c r="H242" s="18" t="str">
        <f>IF($F242="","",IF($F242="SRD",1,IF($F242="USD",IFERROR(INDEX(Instellingen!$B$22:$B$221,MATCH($C242,Instellingen!$A$22:$A$221,1)),""),IF($F242="EUR",IFERROR(INDEX(Instellingen!$C$22:$C$221,MATCH($C242,Instellingen!$A$22:$A$221,1)),""),""))))</f>
        <v/>
      </c>
      <c r="I242" s="16" t="str">
        <f>IF($B242="","",IFERROR(VLOOKUP($B242,Facturen!$A$3:$W$304,5,FALSE),""))</f>
        <v/>
      </c>
      <c r="J242" s="18" t="str">
        <f>IF($I242="","",IF($I242="SRD",1,IF($I242="USD",IFERROR(INDEX(Instellingen!$B$22:$B$221,MATCH($C242,Instellingen!$A$22:$A$221,1)),""),IF($I242="EUR",IFERROR(INDEX(Instellingen!$C$22:$C$221,MATCH($C242,Instellingen!$A$22:$A$221,1)),""),""))))</f>
        <v/>
      </c>
      <c r="K242" s="14" t="str">
        <f t="shared" si="18"/>
        <v/>
      </c>
      <c r="L242" s="14" t="str">
        <f t="shared" si="19"/>
        <v/>
      </c>
      <c r="M242" s="14" t="str">
        <f>IF($B242="","",IFERROR(VLOOKUP($B242,Facturen!$A$3:$W$304,11,FALSE),""))</f>
        <v/>
      </c>
      <c r="N242" s="15" t="str">
        <f t="shared" si="20"/>
        <v/>
      </c>
      <c r="O242" s="15" t="str">
        <f>IF($B242="","",IFERROR(IF(VLOOKUP($B242,Facturen!$A$3:$W$304,7,FALSE)="",Instellingen!$B$4,VLOOKUP($B242,Facturen!$A$3:$W$304,7,FALSE)),""))</f>
        <v/>
      </c>
      <c r="P242" s="14" t="str">
        <f t="shared" si="21"/>
        <v/>
      </c>
      <c r="Q242" s="14" t="str">
        <f t="shared" si="22"/>
        <v/>
      </c>
      <c r="R242" s="14" t="str">
        <f t="shared" si="23"/>
        <v/>
      </c>
      <c r="S242" s="6"/>
    </row>
    <row r="243" spans="1:19" x14ac:dyDescent="0.3">
      <c r="A243" s="6"/>
      <c r="B243" s="6"/>
      <c r="C243" s="8"/>
      <c r="D243" s="6"/>
      <c r="E243" s="7"/>
      <c r="F243" s="6"/>
      <c r="G243" s="12"/>
      <c r="H243" s="18" t="str">
        <f>IF($F243="","",IF($F243="SRD",1,IF($F243="USD",IFERROR(INDEX(Instellingen!$B$22:$B$221,MATCH($C243,Instellingen!$A$22:$A$221,1)),""),IF($F243="EUR",IFERROR(INDEX(Instellingen!$C$22:$C$221,MATCH($C243,Instellingen!$A$22:$A$221,1)),""),""))))</f>
        <v/>
      </c>
      <c r="I243" s="16" t="str">
        <f>IF($B243="","",IFERROR(VLOOKUP($B243,Facturen!$A$3:$W$304,5,FALSE),""))</f>
        <v/>
      </c>
      <c r="J243" s="18" t="str">
        <f>IF($I243="","",IF($I243="SRD",1,IF($I243="USD",IFERROR(INDEX(Instellingen!$B$22:$B$221,MATCH($C243,Instellingen!$A$22:$A$221,1)),""),IF($I243="EUR",IFERROR(INDEX(Instellingen!$C$22:$C$221,MATCH($C243,Instellingen!$A$22:$A$221,1)),""),""))))</f>
        <v/>
      </c>
      <c r="K243" s="14" t="str">
        <f t="shared" si="18"/>
        <v/>
      </c>
      <c r="L243" s="14" t="str">
        <f t="shared" si="19"/>
        <v/>
      </c>
      <c r="M243" s="14" t="str">
        <f>IF($B243="","",IFERROR(VLOOKUP($B243,Facturen!$A$3:$W$304,11,FALSE),""))</f>
        <v/>
      </c>
      <c r="N243" s="15" t="str">
        <f t="shared" si="20"/>
        <v/>
      </c>
      <c r="O243" s="15" t="str">
        <f>IF($B243="","",IFERROR(IF(VLOOKUP($B243,Facturen!$A$3:$W$304,7,FALSE)="",Instellingen!$B$4,VLOOKUP($B243,Facturen!$A$3:$W$304,7,FALSE)),""))</f>
        <v/>
      </c>
      <c r="P243" s="14" t="str">
        <f t="shared" si="21"/>
        <v/>
      </c>
      <c r="Q243" s="14" t="str">
        <f t="shared" si="22"/>
        <v/>
      </c>
      <c r="R243" s="14" t="str">
        <f t="shared" si="23"/>
        <v/>
      </c>
      <c r="S243" s="6"/>
    </row>
    <row r="244" spans="1:19" x14ac:dyDescent="0.3">
      <c r="A244" s="6"/>
      <c r="B244" s="6"/>
      <c r="C244" s="8"/>
      <c r="D244" s="6"/>
      <c r="E244" s="7"/>
      <c r="F244" s="6"/>
      <c r="G244" s="12"/>
      <c r="H244" s="18" t="str">
        <f>IF($F244="","",IF($F244="SRD",1,IF($F244="USD",IFERROR(INDEX(Instellingen!$B$22:$B$221,MATCH($C244,Instellingen!$A$22:$A$221,1)),""),IF($F244="EUR",IFERROR(INDEX(Instellingen!$C$22:$C$221,MATCH($C244,Instellingen!$A$22:$A$221,1)),""),""))))</f>
        <v/>
      </c>
      <c r="I244" s="16" t="str">
        <f>IF($B244="","",IFERROR(VLOOKUP($B244,Facturen!$A$3:$W$304,5,FALSE),""))</f>
        <v/>
      </c>
      <c r="J244" s="18" t="str">
        <f>IF($I244="","",IF($I244="SRD",1,IF($I244="USD",IFERROR(INDEX(Instellingen!$B$22:$B$221,MATCH($C244,Instellingen!$A$22:$A$221,1)),""),IF($I244="EUR",IFERROR(INDEX(Instellingen!$C$22:$C$221,MATCH($C244,Instellingen!$A$22:$A$221,1)),""),""))))</f>
        <v/>
      </c>
      <c r="K244" s="14" t="str">
        <f t="shared" si="18"/>
        <v/>
      </c>
      <c r="L244" s="14" t="str">
        <f t="shared" si="19"/>
        <v/>
      </c>
      <c r="M244" s="14" t="str">
        <f>IF($B244="","",IFERROR(VLOOKUP($B244,Facturen!$A$3:$W$304,11,FALSE),""))</f>
        <v/>
      </c>
      <c r="N244" s="15" t="str">
        <f t="shared" si="20"/>
        <v/>
      </c>
      <c r="O244" s="15" t="str">
        <f>IF($B244="","",IFERROR(IF(VLOOKUP($B244,Facturen!$A$3:$W$304,7,FALSE)="",Instellingen!$B$4,VLOOKUP($B244,Facturen!$A$3:$W$304,7,FALSE)),""))</f>
        <v/>
      </c>
      <c r="P244" s="14" t="str">
        <f t="shared" si="21"/>
        <v/>
      </c>
      <c r="Q244" s="14" t="str">
        <f t="shared" si="22"/>
        <v/>
      </c>
      <c r="R244" s="14" t="str">
        <f t="shared" si="23"/>
        <v/>
      </c>
      <c r="S244" s="6"/>
    </row>
    <row r="245" spans="1:19" x14ac:dyDescent="0.3">
      <c r="A245" s="6"/>
      <c r="B245" s="6"/>
      <c r="C245" s="8"/>
      <c r="D245" s="6"/>
      <c r="E245" s="7"/>
      <c r="F245" s="6"/>
      <c r="G245" s="12"/>
      <c r="H245" s="18" t="str">
        <f>IF($F245="","",IF($F245="SRD",1,IF($F245="USD",IFERROR(INDEX(Instellingen!$B$22:$B$221,MATCH($C245,Instellingen!$A$22:$A$221,1)),""),IF($F245="EUR",IFERROR(INDEX(Instellingen!$C$22:$C$221,MATCH($C245,Instellingen!$A$22:$A$221,1)),""),""))))</f>
        <v/>
      </c>
      <c r="I245" s="16" t="str">
        <f>IF($B245="","",IFERROR(VLOOKUP($B245,Facturen!$A$3:$W$304,5,FALSE),""))</f>
        <v/>
      </c>
      <c r="J245" s="18" t="str">
        <f>IF($I245="","",IF($I245="SRD",1,IF($I245="USD",IFERROR(INDEX(Instellingen!$B$22:$B$221,MATCH($C245,Instellingen!$A$22:$A$221,1)),""),IF($I245="EUR",IFERROR(INDEX(Instellingen!$C$22:$C$221,MATCH($C245,Instellingen!$A$22:$A$221,1)),""),""))))</f>
        <v/>
      </c>
      <c r="K245" s="14" t="str">
        <f t="shared" si="18"/>
        <v/>
      </c>
      <c r="L245" s="14" t="str">
        <f t="shared" si="19"/>
        <v/>
      </c>
      <c r="M245" s="14" t="str">
        <f>IF($B245="","",IFERROR(VLOOKUP($B245,Facturen!$A$3:$W$304,11,FALSE),""))</f>
        <v/>
      </c>
      <c r="N245" s="15" t="str">
        <f t="shared" si="20"/>
        <v/>
      </c>
      <c r="O245" s="15" t="str">
        <f>IF($B245="","",IFERROR(IF(VLOOKUP($B245,Facturen!$A$3:$W$304,7,FALSE)="",Instellingen!$B$4,VLOOKUP($B245,Facturen!$A$3:$W$304,7,FALSE)),""))</f>
        <v/>
      </c>
      <c r="P245" s="14" t="str">
        <f t="shared" si="21"/>
        <v/>
      </c>
      <c r="Q245" s="14" t="str">
        <f t="shared" si="22"/>
        <v/>
      </c>
      <c r="R245" s="14" t="str">
        <f t="shared" si="23"/>
        <v/>
      </c>
      <c r="S245" s="6"/>
    </row>
    <row r="246" spans="1:19" x14ac:dyDescent="0.3">
      <c r="A246" s="6"/>
      <c r="B246" s="6"/>
      <c r="C246" s="8"/>
      <c r="D246" s="6"/>
      <c r="E246" s="7"/>
      <c r="F246" s="6"/>
      <c r="G246" s="12"/>
      <c r="H246" s="18" t="str">
        <f>IF($F246="","",IF($F246="SRD",1,IF($F246="USD",IFERROR(INDEX(Instellingen!$B$22:$B$221,MATCH($C246,Instellingen!$A$22:$A$221,1)),""),IF($F246="EUR",IFERROR(INDEX(Instellingen!$C$22:$C$221,MATCH($C246,Instellingen!$A$22:$A$221,1)),""),""))))</f>
        <v/>
      </c>
      <c r="I246" s="16" t="str">
        <f>IF($B246="","",IFERROR(VLOOKUP($B246,Facturen!$A$3:$W$304,5,FALSE),""))</f>
        <v/>
      </c>
      <c r="J246" s="18" t="str">
        <f>IF($I246="","",IF($I246="SRD",1,IF($I246="USD",IFERROR(INDEX(Instellingen!$B$22:$B$221,MATCH($C246,Instellingen!$A$22:$A$221,1)),""),IF($I246="EUR",IFERROR(INDEX(Instellingen!$C$22:$C$221,MATCH($C246,Instellingen!$A$22:$A$221,1)),""),""))))</f>
        <v/>
      </c>
      <c r="K246" s="14" t="str">
        <f t="shared" si="18"/>
        <v/>
      </c>
      <c r="L246" s="14" t="str">
        <f t="shared" si="19"/>
        <v/>
      </c>
      <c r="M246" s="14" t="str">
        <f>IF($B246="","",IFERROR(VLOOKUP($B246,Facturen!$A$3:$W$304,11,FALSE),""))</f>
        <v/>
      </c>
      <c r="N246" s="15" t="str">
        <f t="shared" si="20"/>
        <v/>
      </c>
      <c r="O246" s="15" t="str">
        <f>IF($B246="","",IFERROR(IF(VLOOKUP($B246,Facturen!$A$3:$W$304,7,FALSE)="",Instellingen!$B$4,VLOOKUP($B246,Facturen!$A$3:$W$304,7,FALSE)),""))</f>
        <v/>
      </c>
      <c r="P246" s="14" t="str">
        <f t="shared" si="21"/>
        <v/>
      </c>
      <c r="Q246" s="14" t="str">
        <f t="shared" si="22"/>
        <v/>
      </c>
      <c r="R246" s="14" t="str">
        <f t="shared" si="23"/>
        <v/>
      </c>
      <c r="S246" s="6"/>
    </row>
    <row r="247" spans="1:19" x14ac:dyDescent="0.3">
      <c r="A247" s="6"/>
      <c r="B247" s="6"/>
      <c r="C247" s="8"/>
      <c r="D247" s="6"/>
      <c r="E247" s="7"/>
      <c r="F247" s="6"/>
      <c r="G247" s="12"/>
      <c r="H247" s="18" t="str">
        <f>IF($F247="","",IF($F247="SRD",1,IF($F247="USD",IFERROR(INDEX(Instellingen!$B$22:$B$221,MATCH($C247,Instellingen!$A$22:$A$221,1)),""),IF($F247="EUR",IFERROR(INDEX(Instellingen!$C$22:$C$221,MATCH($C247,Instellingen!$A$22:$A$221,1)),""),""))))</f>
        <v/>
      </c>
      <c r="I247" s="16" t="str">
        <f>IF($B247="","",IFERROR(VLOOKUP($B247,Facturen!$A$3:$W$304,5,FALSE),""))</f>
        <v/>
      </c>
      <c r="J247" s="18" t="str">
        <f>IF($I247="","",IF($I247="SRD",1,IF($I247="USD",IFERROR(INDEX(Instellingen!$B$22:$B$221,MATCH($C247,Instellingen!$A$22:$A$221,1)),""),IF($I247="EUR",IFERROR(INDEX(Instellingen!$C$22:$C$221,MATCH($C247,Instellingen!$A$22:$A$221,1)),""),""))))</f>
        <v/>
      </c>
      <c r="K247" s="14" t="str">
        <f t="shared" si="18"/>
        <v/>
      </c>
      <c r="L247" s="14" t="str">
        <f t="shared" si="19"/>
        <v/>
      </c>
      <c r="M247" s="14" t="str">
        <f>IF($B247="","",IFERROR(VLOOKUP($B247,Facturen!$A$3:$W$304,11,FALSE),""))</f>
        <v/>
      </c>
      <c r="N247" s="15" t="str">
        <f t="shared" si="20"/>
        <v/>
      </c>
      <c r="O247" s="15" t="str">
        <f>IF($B247="","",IFERROR(IF(VLOOKUP($B247,Facturen!$A$3:$W$304,7,FALSE)="",Instellingen!$B$4,VLOOKUP($B247,Facturen!$A$3:$W$304,7,FALSE)),""))</f>
        <v/>
      </c>
      <c r="P247" s="14" t="str">
        <f t="shared" si="21"/>
        <v/>
      </c>
      <c r="Q247" s="14" t="str">
        <f t="shared" si="22"/>
        <v/>
      </c>
      <c r="R247" s="14" t="str">
        <f t="shared" si="23"/>
        <v/>
      </c>
      <c r="S247" s="6"/>
    </row>
    <row r="248" spans="1:19" x14ac:dyDescent="0.3">
      <c r="A248" s="6"/>
      <c r="B248" s="6"/>
      <c r="C248" s="8"/>
      <c r="D248" s="6"/>
      <c r="E248" s="7"/>
      <c r="F248" s="6"/>
      <c r="G248" s="12"/>
      <c r="H248" s="18" t="str">
        <f>IF($F248="","",IF($F248="SRD",1,IF($F248="USD",IFERROR(INDEX(Instellingen!$B$22:$B$221,MATCH($C248,Instellingen!$A$22:$A$221,1)),""),IF($F248="EUR",IFERROR(INDEX(Instellingen!$C$22:$C$221,MATCH($C248,Instellingen!$A$22:$A$221,1)),""),""))))</f>
        <v/>
      </c>
      <c r="I248" s="16" t="str">
        <f>IF($B248="","",IFERROR(VLOOKUP($B248,Facturen!$A$3:$W$304,5,FALSE),""))</f>
        <v/>
      </c>
      <c r="J248" s="18" t="str">
        <f>IF($I248="","",IF($I248="SRD",1,IF($I248="USD",IFERROR(INDEX(Instellingen!$B$22:$B$221,MATCH($C248,Instellingen!$A$22:$A$221,1)),""),IF($I248="EUR",IFERROR(INDEX(Instellingen!$C$22:$C$221,MATCH($C248,Instellingen!$A$22:$A$221,1)),""),""))))</f>
        <v/>
      </c>
      <c r="K248" s="14" t="str">
        <f t="shared" si="18"/>
        <v/>
      </c>
      <c r="L248" s="14" t="str">
        <f t="shared" si="19"/>
        <v/>
      </c>
      <c r="M248" s="14" t="str">
        <f>IF($B248="","",IFERROR(VLOOKUP($B248,Facturen!$A$3:$W$304,11,FALSE),""))</f>
        <v/>
      </c>
      <c r="N248" s="15" t="str">
        <f t="shared" si="20"/>
        <v/>
      </c>
      <c r="O248" s="15" t="str">
        <f>IF($B248="","",IFERROR(IF(VLOOKUP($B248,Facturen!$A$3:$W$304,7,FALSE)="",Instellingen!$B$4,VLOOKUP($B248,Facturen!$A$3:$W$304,7,FALSE)),""))</f>
        <v/>
      </c>
      <c r="P248" s="14" t="str">
        <f t="shared" si="21"/>
        <v/>
      </c>
      <c r="Q248" s="14" t="str">
        <f t="shared" si="22"/>
        <v/>
      </c>
      <c r="R248" s="14" t="str">
        <f t="shared" si="23"/>
        <v/>
      </c>
      <c r="S248" s="6"/>
    </row>
    <row r="249" spans="1:19" x14ac:dyDescent="0.3">
      <c r="A249" s="6"/>
      <c r="B249" s="6"/>
      <c r="C249" s="8"/>
      <c r="D249" s="6"/>
      <c r="E249" s="7"/>
      <c r="F249" s="6"/>
      <c r="G249" s="12"/>
      <c r="H249" s="18" t="str">
        <f>IF($F249="","",IF($F249="SRD",1,IF($F249="USD",IFERROR(INDEX(Instellingen!$B$22:$B$221,MATCH($C249,Instellingen!$A$22:$A$221,1)),""),IF($F249="EUR",IFERROR(INDEX(Instellingen!$C$22:$C$221,MATCH($C249,Instellingen!$A$22:$A$221,1)),""),""))))</f>
        <v/>
      </c>
      <c r="I249" s="16" t="str">
        <f>IF($B249="","",IFERROR(VLOOKUP($B249,Facturen!$A$3:$W$304,5,FALSE),""))</f>
        <v/>
      </c>
      <c r="J249" s="18" t="str">
        <f>IF($I249="","",IF($I249="SRD",1,IF($I249="USD",IFERROR(INDEX(Instellingen!$B$22:$B$221,MATCH($C249,Instellingen!$A$22:$A$221,1)),""),IF($I249="EUR",IFERROR(INDEX(Instellingen!$C$22:$C$221,MATCH($C249,Instellingen!$A$22:$A$221,1)),""),""))))</f>
        <v/>
      </c>
      <c r="K249" s="14" t="str">
        <f t="shared" si="18"/>
        <v/>
      </c>
      <c r="L249" s="14" t="str">
        <f t="shared" si="19"/>
        <v/>
      </c>
      <c r="M249" s="14" t="str">
        <f>IF($B249="","",IFERROR(VLOOKUP($B249,Facturen!$A$3:$W$304,11,FALSE),""))</f>
        <v/>
      </c>
      <c r="N249" s="15" t="str">
        <f t="shared" si="20"/>
        <v/>
      </c>
      <c r="O249" s="15" t="str">
        <f>IF($B249="","",IFERROR(IF(VLOOKUP($B249,Facturen!$A$3:$W$304,7,FALSE)="",Instellingen!$B$4,VLOOKUP($B249,Facturen!$A$3:$W$304,7,FALSE)),""))</f>
        <v/>
      </c>
      <c r="P249" s="14" t="str">
        <f t="shared" si="21"/>
        <v/>
      </c>
      <c r="Q249" s="14" t="str">
        <f t="shared" si="22"/>
        <v/>
      </c>
      <c r="R249" s="14" t="str">
        <f t="shared" si="23"/>
        <v/>
      </c>
      <c r="S249" s="6"/>
    </row>
    <row r="250" spans="1:19" x14ac:dyDescent="0.3">
      <c r="A250" s="6"/>
      <c r="B250" s="6"/>
      <c r="C250" s="8"/>
      <c r="D250" s="6"/>
      <c r="E250" s="7"/>
      <c r="F250" s="6"/>
      <c r="G250" s="12"/>
      <c r="H250" s="18" t="str">
        <f>IF($F250="","",IF($F250="SRD",1,IF($F250="USD",IFERROR(INDEX(Instellingen!$B$22:$B$221,MATCH($C250,Instellingen!$A$22:$A$221,1)),""),IF($F250="EUR",IFERROR(INDEX(Instellingen!$C$22:$C$221,MATCH($C250,Instellingen!$A$22:$A$221,1)),""),""))))</f>
        <v/>
      </c>
      <c r="I250" s="16" t="str">
        <f>IF($B250="","",IFERROR(VLOOKUP($B250,Facturen!$A$3:$W$304,5,FALSE),""))</f>
        <v/>
      </c>
      <c r="J250" s="18" t="str">
        <f>IF($I250="","",IF($I250="SRD",1,IF($I250="USD",IFERROR(INDEX(Instellingen!$B$22:$B$221,MATCH($C250,Instellingen!$A$22:$A$221,1)),""),IF($I250="EUR",IFERROR(INDEX(Instellingen!$C$22:$C$221,MATCH($C250,Instellingen!$A$22:$A$221,1)),""),""))))</f>
        <v/>
      </c>
      <c r="K250" s="14" t="str">
        <f t="shared" si="18"/>
        <v/>
      </c>
      <c r="L250" s="14" t="str">
        <f t="shared" si="19"/>
        <v/>
      </c>
      <c r="M250" s="14" t="str">
        <f>IF($B250="","",IFERROR(VLOOKUP($B250,Facturen!$A$3:$W$304,11,FALSE),""))</f>
        <v/>
      </c>
      <c r="N250" s="15" t="str">
        <f t="shared" si="20"/>
        <v/>
      </c>
      <c r="O250" s="15" t="str">
        <f>IF($B250="","",IFERROR(IF(VLOOKUP($B250,Facturen!$A$3:$W$304,7,FALSE)="",Instellingen!$B$4,VLOOKUP($B250,Facturen!$A$3:$W$304,7,FALSE)),""))</f>
        <v/>
      </c>
      <c r="P250" s="14" t="str">
        <f t="shared" si="21"/>
        <v/>
      </c>
      <c r="Q250" s="14" t="str">
        <f t="shared" si="22"/>
        <v/>
      </c>
      <c r="R250" s="14" t="str">
        <f t="shared" si="23"/>
        <v/>
      </c>
      <c r="S250" s="6"/>
    </row>
    <row r="251" spans="1:19" x14ac:dyDescent="0.3">
      <c r="A251" s="6"/>
      <c r="B251" s="6"/>
      <c r="C251" s="8"/>
      <c r="D251" s="6"/>
      <c r="E251" s="7"/>
      <c r="F251" s="6"/>
      <c r="G251" s="12"/>
      <c r="H251" s="18" t="str">
        <f>IF($F251="","",IF($F251="SRD",1,IF($F251="USD",IFERROR(INDEX(Instellingen!$B$22:$B$221,MATCH($C251,Instellingen!$A$22:$A$221,1)),""),IF($F251="EUR",IFERROR(INDEX(Instellingen!$C$22:$C$221,MATCH($C251,Instellingen!$A$22:$A$221,1)),""),""))))</f>
        <v/>
      </c>
      <c r="I251" s="16" t="str">
        <f>IF($B251="","",IFERROR(VLOOKUP($B251,Facturen!$A$3:$W$304,5,FALSE),""))</f>
        <v/>
      </c>
      <c r="J251" s="18" t="str">
        <f>IF($I251="","",IF($I251="SRD",1,IF($I251="USD",IFERROR(INDEX(Instellingen!$B$22:$B$221,MATCH($C251,Instellingen!$A$22:$A$221,1)),""),IF($I251="EUR",IFERROR(INDEX(Instellingen!$C$22:$C$221,MATCH($C251,Instellingen!$A$22:$A$221,1)),""),""))))</f>
        <v/>
      </c>
      <c r="K251" s="14" t="str">
        <f t="shared" si="18"/>
        <v/>
      </c>
      <c r="L251" s="14" t="str">
        <f t="shared" si="19"/>
        <v/>
      </c>
      <c r="M251" s="14" t="str">
        <f>IF($B251="","",IFERROR(VLOOKUP($B251,Facturen!$A$3:$W$304,11,FALSE),""))</f>
        <v/>
      </c>
      <c r="N251" s="15" t="str">
        <f t="shared" si="20"/>
        <v/>
      </c>
      <c r="O251" s="15" t="str">
        <f>IF($B251="","",IFERROR(IF(VLOOKUP($B251,Facturen!$A$3:$W$304,7,FALSE)="",Instellingen!$B$4,VLOOKUP($B251,Facturen!$A$3:$W$304,7,FALSE)),""))</f>
        <v/>
      </c>
      <c r="P251" s="14" t="str">
        <f t="shared" si="21"/>
        <v/>
      </c>
      <c r="Q251" s="14" t="str">
        <f t="shared" si="22"/>
        <v/>
      </c>
      <c r="R251" s="14" t="str">
        <f t="shared" si="23"/>
        <v/>
      </c>
      <c r="S251" s="6"/>
    </row>
    <row r="252" spans="1:19" x14ac:dyDescent="0.3">
      <c r="A252" s="6"/>
      <c r="B252" s="6"/>
      <c r="C252" s="8"/>
      <c r="D252" s="6"/>
      <c r="E252" s="7"/>
      <c r="F252" s="6"/>
      <c r="G252" s="12"/>
      <c r="H252" s="18" t="str">
        <f>IF($F252="","",IF($F252="SRD",1,IF($F252="USD",IFERROR(INDEX(Instellingen!$B$22:$B$221,MATCH($C252,Instellingen!$A$22:$A$221,1)),""),IF($F252="EUR",IFERROR(INDEX(Instellingen!$C$22:$C$221,MATCH($C252,Instellingen!$A$22:$A$221,1)),""),""))))</f>
        <v/>
      </c>
      <c r="I252" s="16" t="str">
        <f>IF($B252="","",IFERROR(VLOOKUP($B252,Facturen!$A$3:$W$304,5,FALSE),""))</f>
        <v/>
      </c>
      <c r="J252" s="18" t="str">
        <f>IF($I252="","",IF($I252="SRD",1,IF($I252="USD",IFERROR(INDEX(Instellingen!$B$22:$B$221,MATCH($C252,Instellingen!$A$22:$A$221,1)),""),IF($I252="EUR",IFERROR(INDEX(Instellingen!$C$22:$C$221,MATCH($C252,Instellingen!$A$22:$A$221,1)),""),""))))</f>
        <v/>
      </c>
      <c r="K252" s="14" t="str">
        <f t="shared" si="18"/>
        <v/>
      </c>
      <c r="L252" s="14" t="str">
        <f t="shared" si="19"/>
        <v/>
      </c>
      <c r="M252" s="14" t="str">
        <f>IF($B252="","",IFERROR(VLOOKUP($B252,Facturen!$A$3:$W$304,11,FALSE),""))</f>
        <v/>
      </c>
      <c r="N252" s="15" t="str">
        <f t="shared" si="20"/>
        <v/>
      </c>
      <c r="O252" s="15" t="str">
        <f>IF($B252="","",IFERROR(IF(VLOOKUP($B252,Facturen!$A$3:$W$304,7,FALSE)="",Instellingen!$B$4,VLOOKUP($B252,Facturen!$A$3:$W$304,7,FALSE)),""))</f>
        <v/>
      </c>
      <c r="P252" s="14" t="str">
        <f t="shared" si="21"/>
        <v/>
      </c>
      <c r="Q252" s="14" t="str">
        <f t="shared" si="22"/>
        <v/>
      </c>
      <c r="R252" s="14" t="str">
        <f t="shared" si="23"/>
        <v/>
      </c>
      <c r="S252" s="6"/>
    </row>
    <row r="253" spans="1:19" x14ac:dyDescent="0.3">
      <c r="A253" s="6"/>
      <c r="B253" s="6"/>
      <c r="C253" s="8"/>
      <c r="D253" s="6"/>
      <c r="E253" s="7"/>
      <c r="F253" s="6"/>
      <c r="G253" s="12"/>
      <c r="H253" s="18" t="str">
        <f>IF($F253="","",IF($F253="SRD",1,IF($F253="USD",IFERROR(INDEX(Instellingen!$B$22:$B$221,MATCH($C253,Instellingen!$A$22:$A$221,1)),""),IF($F253="EUR",IFERROR(INDEX(Instellingen!$C$22:$C$221,MATCH($C253,Instellingen!$A$22:$A$221,1)),""),""))))</f>
        <v/>
      </c>
      <c r="I253" s="16" t="str">
        <f>IF($B253="","",IFERROR(VLOOKUP($B253,Facturen!$A$3:$W$304,5,FALSE),""))</f>
        <v/>
      </c>
      <c r="J253" s="18" t="str">
        <f>IF($I253="","",IF($I253="SRD",1,IF($I253="USD",IFERROR(INDEX(Instellingen!$B$22:$B$221,MATCH($C253,Instellingen!$A$22:$A$221,1)),""),IF($I253="EUR",IFERROR(INDEX(Instellingen!$C$22:$C$221,MATCH($C253,Instellingen!$A$22:$A$221,1)),""),""))))</f>
        <v/>
      </c>
      <c r="K253" s="14" t="str">
        <f t="shared" si="18"/>
        <v/>
      </c>
      <c r="L253" s="14" t="str">
        <f t="shared" si="19"/>
        <v/>
      </c>
      <c r="M253" s="14" t="str">
        <f>IF($B253="","",IFERROR(VLOOKUP($B253,Facturen!$A$3:$W$304,11,FALSE),""))</f>
        <v/>
      </c>
      <c r="N253" s="15" t="str">
        <f t="shared" si="20"/>
        <v/>
      </c>
      <c r="O253" s="15" t="str">
        <f>IF($B253="","",IFERROR(IF(VLOOKUP($B253,Facturen!$A$3:$W$304,7,FALSE)="",Instellingen!$B$4,VLOOKUP($B253,Facturen!$A$3:$W$304,7,FALSE)),""))</f>
        <v/>
      </c>
      <c r="P253" s="14" t="str">
        <f t="shared" si="21"/>
        <v/>
      </c>
      <c r="Q253" s="14" t="str">
        <f t="shared" si="22"/>
        <v/>
      </c>
      <c r="R253" s="14" t="str">
        <f t="shared" si="23"/>
        <v/>
      </c>
      <c r="S253" s="6"/>
    </row>
    <row r="254" spans="1:19" x14ac:dyDescent="0.3">
      <c r="A254" s="6"/>
      <c r="B254" s="6"/>
      <c r="C254" s="8"/>
      <c r="D254" s="6"/>
      <c r="E254" s="7"/>
      <c r="F254" s="6"/>
      <c r="G254" s="12"/>
      <c r="H254" s="18" t="str">
        <f>IF($F254="","",IF($F254="SRD",1,IF($F254="USD",IFERROR(INDEX(Instellingen!$B$22:$B$221,MATCH($C254,Instellingen!$A$22:$A$221,1)),""),IF($F254="EUR",IFERROR(INDEX(Instellingen!$C$22:$C$221,MATCH($C254,Instellingen!$A$22:$A$221,1)),""),""))))</f>
        <v/>
      </c>
      <c r="I254" s="16" t="str">
        <f>IF($B254="","",IFERROR(VLOOKUP($B254,Facturen!$A$3:$W$304,5,FALSE),""))</f>
        <v/>
      </c>
      <c r="J254" s="18" t="str">
        <f>IF($I254="","",IF($I254="SRD",1,IF($I254="USD",IFERROR(INDEX(Instellingen!$B$22:$B$221,MATCH($C254,Instellingen!$A$22:$A$221,1)),""),IF($I254="EUR",IFERROR(INDEX(Instellingen!$C$22:$C$221,MATCH($C254,Instellingen!$A$22:$A$221,1)),""),""))))</f>
        <v/>
      </c>
      <c r="K254" s="14" t="str">
        <f t="shared" si="18"/>
        <v/>
      </c>
      <c r="L254" s="14" t="str">
        <f t="shared" si="19"/>
        <v/>
      </c>
      <c r="M254" s="14" t="str">
        <f>IF($B254="","",IFERROR(VLOOKUP($B254,Facturen!$A$3:$W$304,11,FALSE),""))</f>
        <v/>
      </c>
      <c r="N254" s="15" t="str">
        <f t="shared" si="20"/>
        <v/>
      </c>
      <c r="O254" s="15" t="str">
        <f>IF($B254="","",IFERROR(IF(VLOOKUP($B254,Facturen!$A$3:$W$304,7,FALSE)="",Instellingen!$B$4,VLOOKUP($B254,Facturen!$A$3:$W$304,7,FALSE)),""))</f>
        <v/>
      </c>
      <c r="P254" s="14" t="str">
        <f t="shared" si="21"/>
        <v/>
      </c>
      <c r="Q254" s="14" t="str">
        <f t="shared" si="22"/>
        <v/>
      </c>
      <c r="R254" s="14" t="str">
        <f t="shared" si="23"/>
        <v/>
      </c>
      <c r="S254" s="6"/>
    </row>
    <row r="255" spans="1:19" x14ac:dyDescent="0.3">
      <c r="A255" s="6"/>
      <c r="B255" s="6"/>
      <c r="C255" s="8"/>
      <c r="D255" s="6"/>
      <c r="E255" s="7"/>
      <c r="F255" s="6"/>
      <c r="G255" s="12"/>
      <c r="H255" s="18" t="str">
        <f>IF($F255="","",IF($F255="SRD",1,IF($F255="USD",IFERROR(INDEX(Instellingen!$B$22:$B$221,MATCH($C255,Instellingen!$A$22:$A$221,1)),""),IF($F255="EUR",IFERROR(INDEX(Instellingen!$C$22:$C$221,MATCH($C255,Instellingen!$A$22:$A$221,1)),""),""))))</f>
        <v/>
      </c>
      <c r="I255" s="16" t="str">
        <f>IF($B255="","",IFERROR(VLOOKUP($B255,Facturen!$A$3:$W$304,5,FALSE),""))</f>
        <v/>
      </c>
      <c r="J255" s="18" t="str">
        <f>IF($I255="","",IF($I255="SRD",1,IF($I255="USD",IFERROR(INDEX(Instellingen!$B$22:$B$221,MATCH($C255,Instellingen!$A$22:$A$221,1)),""),IF($I255="EUR",IFERROR(INDEX(Instellingen!$C$22:$C$221,MATCH($C255,Instellingen!$A$22:$A$221,1)),""),""))))</f>
        <v/>
      </c>
      <c r="K255" s="14" t="str">
        <f t="shared" si="18"/>
        <v/>
      </c>
      <c r="L255" s="14" t="str">
        <f t="shared" si="19"/>
        <v/>
      </c>
      <c r="M255" s="14" t="str">
        <f>IF($B255="","",IFERROR(VLOOKUP($B255,Facturen!$A$3:$W$304,11,FALSE),""))</f>
        <v/>
      </c>
      <c r="N255" s="15" t="str">
        <f t="shared" si="20"/>
        <v/>
      </c>
      <c r="O255" s="15" t="str">
        <f>IF($B255="","",IFERROR(IF(VLOOKUP($B255,Facturen!$A$3:$W$304,7,FALSE)="",Instellingen!$B$4,VLOOKUP($B255,Facturen!$A$3:$W$304,7,FALSE)),""))</f>
        <v/>
      </c>
      <c r="P255" s="14" t="str">
        <f t="shared" si="21"/>
        <v/>
      </c>
      <c r="Q255" s="14" t="str">
        <f t="shared" si="22"/>
        <v/>
      </c>
      <c r="R255" s="14" t="str">
        <f t="shared" si="23"/>
        <v/>
      </c>
      <c r="S255" s="6"/>
    </row>
    <row r="256" spans="1:19" x14ac:dyDescent="0.3">
      <c r="A256" s="6"/>
      <c r="B256" s="6"/>
      <c r="C256" s="8"/>
      <c r="D256" s="6"/>
      <c r="E256" s="7"/>
      <c r="F256" s="6"/>
      <c r="G256" s="12"/>
      <c r="H256" s="18" t="str">
        <f>IF($F256="","",IF($F256="SRD",1,IF($F256="USD",IFERROR(INDEX(Instellingen!$B$22:$B$221,MATCH($C256,Instellingen!$A$22:$A$221,1)),""),IF($F256="EUR",IFERROR(INDEX(Instellingen!$C$22:$C$221,MATCH($C256,Instellingen!$A$22:$A$221,1)),""),""))))</f>
        <v/>
      </c>
      <c r="I256" s="16" t="str">
        <f>IF($B256="","",IFERROR(VLOOKUP($B256,Facturen!$A$3:$W$304,5,FALSE),""))</f>
        <v/>
      </c>
      <c r="J256" s="18" t="str">
        <f>IF($I256="","",IF($I256="SRD",1,IF($I256="USD",IFERROR(INDEX(Instellingen!$B$22:$B$221,MATCH($C256,Instellingen!$A$22:$A$221,1)),""),IF($I256="EUR",IFERROR(INDEX(Instellingen!$C$22:$C$221,MATCH($C256,Instellingen!$A$22:$A$221,1)),""),""))))</f>
        <v/>
      </c>
      <c r="K256" s="14" t="str">
        <f t="shared" si="18"/>
        <v/>
      </c>
      <c r="L256" s="14" t="str">
        <f t="shared" si="19"/>
        <v/>
      </c>
      <c r="M256" s="14" t="str">
        <f>IF($B256="","",IFERROR(VLOOKUP($B256,Facturen!$A$3:$W$304,11,FALSE),""))</f>
        <v/>
      </c>
      <c r="N256" s="15" t="str">
        <f t="shared" si="20"/>
        <v/>
      </c>
      <c r="O256" s="15" t="str">
        <f>IF($B256="","",IFERROR(IF(VLOOKUP($B256,Facturen!$A$3:$W$304,7,FALSE)="",Instellingen!$B$4,VLOOKUP($B256,Facturen!$A$3:$W$304,7,FALSE)),""))</f>
        <v/>
      </c>
      <c r="P256" s="14" t="str">
        <f t="shared" si="21"/>
        <v/>
      </c>
      <c r="Q256" s="14" t="str">
        <f t="shared" si="22"/>
        <v/>
      </c>
      <c r="R256" s="14" t="str">
        <f t="shared" si="23"/>
        <v/>
      </c>
      <c r="S256" s="6"/>
    </row>
    <row r="257" spans="1:19" x14ac:dyDescent="0.3">
      <c r="A257" s="6"/>
      <c r="B257" s="6"/>
      <c r="C257" s="8"/>
      <c r="D257" s="6"/>
      <c r="E257" s="7"/>
      <c r="F257" s="6"/>
      <c r="G257" s="12"/>
      <c r="H257" s="18" t="str">
        <f>IF($F257="","",IF($F257="SRD",1,IF($F257="USD",IFERROR(INDEX(Instellingen!$B$22:$B$221,MATCH($C257,Instellingen!$A$22:$A$221,1)),""),IF($F257="EUR",IFERROR(INDEX(Instellingen!$C$22:$C$221,MATCH($C257,Instellingen!$A$22:$A$221,1)),""),""))))</f>
        <v/>
      </c>
      <c r="I257" s="16" t="str">
        <f>IF($B257="","",IFERROR(VLOOKUP($B257,Facturen!$A$3:$W$304,5,FALSE),""))</f>
        <v/>
      </c>
      <c r="J257" s="18" t="str">
        <f>IF($I257="","",IF($I257="SRD",1,IF($I257="USD",IFERROR(INDEX(Instellingen!$B$22:$B$221,MATCH($C257,Instellingen!$A$22:$A$221,1)),""),IF($I257="EUR",IFERROR(INDEX(Instellingen!$C$22:$C$221,MATCH($C257,Instellingen!$A$22:$A$221,1)),""),""))))</f>
        <v/>
      </c>
      <c r="K257" s="14" t="str">
        <f t="shared" si="18"/>
        <v/>
      </c>
      <c r="L257" s="14" t="str">
        <f t="shared" si="19"/>
        <v/>
      </c>
      <c r="M257" s="14" t="str">
        <f>IF($B257="","",IFERROR(VLOOKUP($B257,Facturen!$A$3:$W$304,11,FALSE),""))</f>
        <v/>
      </c>
      <c r="N257" s="15" t="str">
        <f t="shared" si="20"/>
        <v/>
      </c>
      <c r="O257" s="15" t="str">
        <f>IF($B257="","",IFERROR(IF(VLOOKUP($B257,Facturen!$A$3:$W$304,7,FALSE)="",Instellingen!$B$4,VLOOKUP($B257,Facturen!$A$3:$W$304,7,FALSE)),""))</f>
        <v/>
      </c>
      <c r="P257" s="14" t="str">
        <f t="shared" si="21"/>
        <v/>
      </c>
      <c r="Q257" s="14" t="str">
        <f t="shared" si="22"/>
        <v/>
      </c>
      <c r="R257" s="14" t="str">
        <f t="shared" si="23"/>
        <v/>
      </c>
      <c r="S257" s="6"/>
    </row>
    <row r="258" spans="1:19" x14ac:dyDescent="0.3">
      <c r="A258" s="6"/>
      <c r="B258" s="6"/>
      <c r="C258" s="8"/>
      <c r="D258" s="6"/>
      <c r="E258" s="7"/>
      <c r="F258" s="6"/>
      <c r="G258" s="12"/>
      <c r="H258" s="18" t="str">
        <f>IF($F258="","",IF($F258="SRD",1,IF($F258="USD",IFERROR(INDEX(Instellingen!$B$22:$B$221,MATCH($C258,Instellingen!$A$22:$A$221,1)),""),IF($F258="EUR",IFERROR(INDEX(Instellingen!$C$22:$C$221,MATCH($C258,Instellingen!$A$22:$A$221,1)),""),""))))</f>
        <v/>
      </c>
      <c r="I258" s="16" t="str">
        <f>IF($B258="","",IFERROR(VLOOKUP($B258,Facturen!$A$3:$W$304,5,FALSE),""))</f>
        <v/>
      </c>
      <c r="J258" s="18" t="str">
        <f>IF($I258="","",IF($I258="SRD",1,IF($I258="USD",IFERROR(INDEX(Instellingen!$B$22:$B$221,MATCH($C258,Instellingen!$A$22:$A$221,1)),""),IF($I258="EUR",IFERROR(INDEX(Instellingen!$C$22:$C$221,MATCH($C258,Instellingen!$A$22:$A$221,1)),""),""))))</f>
        <v/>
      </c>
      <c r="K258" s="14" t="str">
        <f t="shared" si="18"/>
        <v/>
      </c>
      <c r="L258" s="14" t="str">
        <f t="shared" si="19"/>
        <v/>
      </c>
      <c r="M258" s="14" t="str">
        <f>IF($B258="","",IFERROR(VLOOKUP($B258,Facturen!$A$3:$W$304,11,FALSE),""))</f>
        <v/>
      </c>
      <c r="N258" s="15" t="str">
        <f t="shared" si="20"/>
        <v/>
      </c>
      <c r="O258" s="15" t="str">
        <f>IF($B258="","",IFERROR(IF(VLOOKUP($B258,Facturen!$A$3:$W$304,7,FALSE)="",Instellingen!$B$4,VLOOKUP($B258,Facturen!$A$3:$W$304,7,FALSE)),""))</f>
        <v/>
      </c>
      <c r="P258" s="14" t="str">
        <f t="shared" si="21"/>
        <v/>
      </c>
      <c r="Q258" s="14" t="str">
        <f t="shared" si="22"/>
        <v/>
      </c>
      <c r="R258" s="14" t="str">
        <f t="shared" si="23"/>
        <v/>
      </c>
      <c r="S258" s="6"/>
    </row>
    <row r="259" spans="1:19" x14ac:dyDescent="0.3">
      <c r="A259" s="6"/>
      <c r="B259" s="6"/>
      <c r="C259" s="8"/>
      <c r="D259" s="6"/>
      <c r="E259" s="7"/>
      <c r="F259" s="6"/>
      <c r="G259" s="12"/>
      <c r="H259" s="18" t="str">
        <f>IF($F259="","",IF($F259="SRD",1,IF($F259="USD",IFERROR(INDEX(Instellingen!$B$22:$B$221,MATCH($C259,Instellingen!$A$22:$A$221,1)),""),IF($F259="EUR",IFERROR(INDEX(Instellingen!$C$22:$C$221,MATCH($C259,Instellingen!$A$22:$A$221,1)),""),""))))</f>
        <v/>
      </c>
      <c r="I259" s="16" t="str">
        <f>IF($B259="","",IFERROR(VLOOKUP($B259,Facturen!$A$3:$W$304,5,FALSE),""))</f>
        <v/>
      </c>
      <c r="J259" s="18" t="str">
        <f>IF($I259="","",IF($I259="SRD",1,IF($I259="USD",IFERROR(INDEX(Instellingen!$B$22:$B$221,MATCH($C259,Instellingen!$A$22:$A$221,1)),""),IF($I259="EUR",IFERROR(INDEX(Instellingen!$C$22:$C$221,MATCH($C259,Instellingen!$A$22:$A$221,1)),""),""))))</f>
        <v/>
      </c>
      <c r="K259" s="14" t="str">
        <f t="shared" ref="K259:K322" si="24">IF($G259="","",IFERROR($G259*$H259/$J259,0))</f>
        <v/>
      </c>
      <c r="L259" s="14" t="str">
        <f t="shared" ref="L259:L322" si="25">IF($G259="","",IFERROR($G259*$H259,0))</f>
        <v/>
      </c>
      <c r="M259" s="14" t="str">
        <f>IF($B259="","",IFERROR(VLOOKUP($B259,Facturen!$A$3:$W$304,11,FALSE),""))</f>
        <v/>
      </c>
      <c r="N259" s="15" t="str">
        <f t="shared" ref="N259:N322" si="26">IF($M259="","",IFERROR($K259/$M259,0))</f>
        <v/>
      </c>
      <c r="O259" s="15" t="str">
        <f>IF($B259="","",IFERROR(IF(VLOOKUP($B259,Facturen!$A$3:$W$304,7,FALSE)="",Instellingen!$B$4,VLOOKUP($B259,Facturen!$A$3:$W$304,7,FALSE)),""))</f>
        <v/>
      </c>
      <c r="P259" s="14" t="str">
        <f t="shared" ref="P259:P322" si="27">IF($L259="","",IFERROR($L259*$O259/(1+$O259),0))</f>
        <v/>
      </c>
      <c r="Q259" s="14" t="str">
        <f t="shared" ref="Q259:Q322" si="28">IF($E259="","",IFERROR($M259*$E259,0))</f>
        <v/>
      </c>
      <c r="R259" s="14" t="str">
        <f t="shared" ref="R259:R322" si="29">IF($Q259="","",IFERROR($Q259*$J259/$H259,0))</f>
        <v/>
      </c>
      <c r="S259" s="6"/>
    </row>
    <row r="260" spans="1:19" x14ac:dyDescent="0.3">
      <c r="A260" s="6"/>
      <c r="B260" s="6"/>
      <c r="C260" s="8"/>
      <c r="D260" s="6"/>
      <c r="E260" s="7"/>
      <c r="F260" s="6"/>
      <c r="G260" s="12"/>
      <c r="H260" s="18" t="str">
        <f>IF($F260="","",IF($F260="SRD",1,IF($F260="USD",IFERROR(INDEX(Instellingen!$B$22:$B$221,MATCH($C260,Instellingen!$A$22:$A$221,1)),""),IF($F260="EUR",IFERROR(INDEX(Instellingen!$C$22:$C$221,MATCH($C260,Instellingen!$A$22:$A$221,1)),""),""))))</f>
        <v/>
      </c>
      <c r="I260" s="16" t="str">
        <f>IF($B260="","",IFERROR(VLOOKUP($B260,Facturen!$A$3:$W$304,5,FALSE),""))</f>
        <v/>
      </c>
      <c r="J260" s="18" t="str">
        <f>IF($I260="","",IF($I260="SRD",1,IF($I260="USD",IFERROR(INDEX(Instellingen!$B$22:$B$221,MATCH($C260,Instellingen!$A$22:$A$221,1)),""),IF($I260="EUR",IFERROR(INDEX(Instellingen!$C$22:$C$221,MATCH($C260,Instellingen!$A$22:$A$221,1)),""),""))))</f>
        <v/>
      </c>
      <c r="K260" s="14" t="str">
        <f t="shared" si="24"/>
        <v/>
      </c>
      <c r="L260" s="14" t="str">
        <f t="shared" si="25"/>
        <v/>
      </c>
      <c r="M260" s="14" t="str">
        <f>IF($B260="","",IFERROR(VLOOKUP($B260,Facturen!$A$3:$W$304,11,FALSE),""))</f>
        <v/>
      </c>
      <c r="N260" s="15" t="str">
        <f t="shared" si="26"/>
        <v/>
      </c>
      <c r="O260" s="15" t="str">
        <f>IF($B260="","",IFERROR(IF(VLOOKUP($B260,Facturen!$A$3:$W$304,7,FALSE)="",Instellingen!$B$4,VLOOKUP($B260,Facturen!$A$3:$W$304,7,FALSE)),""))</f>
        <v/>
      </c>
      <c r="P260" s="14" t="str">
        <f t="shared" si="27"/>
        <v/>
      </c>
      <c r="Q260" s="14" t="str">
        <f t="shared" si="28"/>
        <v/>
      </c>
      <c r="R260" s="14" t="str">
        <f t="shared" si="29"/>
        <v/>
      </c>
      <c r="S260" s="6"/>
    </row>
    <row r="261" spans="1:19" x14ac:dyDescent="0.3">
      <c r="A261" s="6"/>
      <c r="B261" s="6"/>
      <c r="C261" s="8"/>
      <c r="D261" s="6"/>
      <c r="E261" s="7"/>
      <c r="F261" s="6"/>
      <c r="G261" s="12"/>
      <c r="H261" s="18" t="str">
        <f>IF($F261="","",IF($F261="SRD",1,IF($F261="USD",IFERROR(INDEX(Instellingen!$B$22:$B$221,MATCH($C261,Instellingen!$A$22:$A$221,1)),""),IF($F261="EUR",IFERROR(INDEX(Instellingen!$C$22:$C$221,MATCH($C261,Instellingen!$A$22:$A$221,1)),""),""))))</f>
        <v/>
      </c>
      <c r="I261" s="16" t="str">
        <f>IF($B261="","",IFERROR(VLOOKUP($B261,Facturen!$A$3:$W$304,5,FALSE),""))</f>
        <v/>
      </c>
      <c r="J261" s="18" t="str">
        <f>IF($I261="","",IF($I261="SRD",1,IF($I261="USD",IFERROR(INDEX(Instellingen!$B$22:$B$221,MATCH($C261,Instellingen!$A$22:$A$221,1)),""),IF($I261="EUR",IFERROR(INDEX(Instellingen!$C$22:$C$221,MATCH($C261,Instellingen!$A$22:$A$221,1)),""),""))))</f>
        <v/>
      </c>
      <c r="K261" s="14" t="str">
        <f t="shared" si="24"/>
        <v/>
      </c>
      <c r="L261" s="14" t="str">
        <f t="shared" si="25"/>
        <v/>
      </c>
      <c r="M261" s="14" t="str">
        <f>IF($B261="","",IFERROR(VLOOKUP($B261,Facturen!$A$3:$W$304,11,FALSE),""))</f>
        <v/>
      </c>
      <c r="N261" s="15" t="str">
        <f t="shared" si="26"/>
        <v/>
      </c>
      <c r="O261" s="15" t="str">
        <f>IF($B261="","",IFERROR(IF(VLOOKUP($B261,Facturen!$A$3:$W$304,7,FALSE)="",Instellingen!$B$4,VLOOKUP($B261,Facturen!$A$3:$W$304,7,FALSE)),""))</f>
        <v/>
      </c>
      <c r="P261" s="14" t="str">
        <f t="shared" si="27"/>
        <v/>
      </c>
      <c r="Q261" s="14" t="str">
        <f t="shared" si="28"/>
        <v/>
      </c>
      <c r="R261" s="14" t="str">
        <f t="shared" si="29"/>
        <v/>
      </c>
      <c r="S261" s="6"/>
    </row>
    <row r="262" spans="1:19" x14ac:dyDescent="0.3">
      <c r="A262" s="6"/>
      <c r="B262" s="6"/>
      <c r="C262" s="8"/>
      <c r="D262" s="6"/>
      <c r="E262" s="7"/>
      <c r="F262" s="6"/>
      <c r="G262" s="12"/>
      <c r="H262" s="18" t="str">
        <f>IF($F262="","",IF($F262="SRD",1,IF($F262="USD",IFERROR(INDEX(Instellingen!$B$22:$B$221,MATCH($C262,Instellingen!$A$22:$A$221,1)),""),IF($F262="EUR",IFERROR(INDEX(Instellingen!$C$22:$C$221,MATCH($C262,Instellingen!$A$22:$A$221,1)),""),""))))</f>
        <v/>
      </c>
      <c r="I262" s="16" t="str">
        <f>IF($B262="","",IFERROR(VLOOKUP($B262,Facturen!$A$3:$W$304,5,FALSE),""))</f>
        <v/>
      </c>
      <c r="J262" s="18" t="str">
        <f>IF($I262="","",IF($I262="SRD",1,IF($I262="USD",IFERROR(INDEX(Instellingen!$B$22:$B$221,MATCH($C262,Instellingen!$A$22:$A$221,1)),""),IF($I262="EUR",IFERROR(INDEX(Instellingen!$C$22:$C$221,MATCH($C262,Instellingen!$A$22:$A$221,1)),""),""))))</f>
        <v/>
      </c>
      <c r="K262" s="14" t="str">
        <f t="shared" si="24"/>
        <v/>
      </c>
      <c r="L262" s="14" t="str">
        <f t="shared" si="25"/>
        <v/>
      </c>
      <c r="M262" s="14" t="str">
        <f>IF($B262="","",IFERROR(VLOOKUP($B262,Facturen!$A$3:$W$304,11,FALSE),""))</f>
        <v/>
      </c>
      <c r="N262" s="15" t="str">
        <f t="shared" si="26"/>
        <v/>
      </c>
      <c r="O262" s="15" t="str">
        <f>IF($B262="","",IFERROR(IF(VLOOKUP($B262,Facturen!$A$3:$W$304,7,FALSE)="",Instellingen!$B$4,VLOOKUP($B262,Facturen!$A$3:$W$304,7,FALSE)),""))</f>
        <v/>
      </c>
      <c r="P262" s="14" t="str">
        <f t="shared" si="27"/>
        <v/>
      </c>
      <c r="Q262" s="14" t="str">
        <f t="shared" si="28"/>
        <v/>
      </c>
      <c r="R262" s="14" t="str">
        <f t="shared" si="29"/>
        <v/>
      </c>
      <c r="S262" s="6"/>
    </row>
    <row r="263" spans="1:19" x14ac:dyDescent="0.3">
      <c r="A263" s="6"/>
      <c r="B263" s="6"/>
      <c r="C263" s="8"/>
      <c r="D263" s="6"/>
      <c r="E263" s="7"/>
      <c r="F263" s="6"/>
      <c r="G263" s="12"/>
      <c r="H263" s="18" t="str">
        <f>IF($F263="","",IF($F263="SRD",1,IF($F263="USD",IFERROR(INDEX(Instellingen!$B$22:$B$221,MATCH($C263,Instellingen!$A$22:$A$221,1)),""),IF($F263="EUR",IFERROR(INDEX(Instellingen!$C$22:$C$221,MATCH($C263,Instellingen!$A$22:$A$221,1)),""),""))))</f>
        <v/>
      </c>
      <c r="I263" s="16" t="str">
        <f>IF($B263="","",IFERROR(VLOOKUP($B263,Facturen!$A$3:$W$304,5,FALSE),""))</f>
        <v/>
      </c>
      <c r="J263" s="18" t="str">
        <f>IF($I263="","",IF($I263="SRD",1,IF($I263="USD",IFERROR(INDEX(Instellingen!$B$22:$B$221,MATCH($C263,Instellingen!$A$22:$A$221,1)),""),IF($I263="EUR",IFERROR(INDEX(Instellingen!$C$22:$C$221,MATCH($C263,Instellingen!$A$22:$A$221,1)),""),""))))</f>
        <v/>
      </c>
      <c r="K263" s="14" t="str">
        <f t="shared" si="24"/>
        <v/>
      </c>
      <c r="L263" s="14" t="str">
        <f t="shared" si="25"/>
        <v/>
      </c>
      <c r="M263" s="14" t="str">
        <f>IF($B263="","",IFERROR(VLOOKUP($B263,Facturen!$A$3:$W$304,11,FALSE),""))</f>
        <v/>
      </c>
      <c r="N263" s="15" t="str">
        <f t="shared" si="26"/>
        <v/>
      </c>
      <c r="O263" s="15" t="str">
        <f>IF($B263="","",IFERROR(IF(VLOOKUP($B263,Facturen!$A$3:$W$304,7,FALSE)="",Instellingen!$B$4,VLOOKUP($B263,Facturen!$A$3:$W$304,7,FALSE)),""))</f>
        <v/>
      </c>
      <c r="P263" s="14" t="str">
        <f t="shared" si="27"/>
        <v/>
      </c>
      <c r="Q263" s="14" t="str">
        <f t="shared" si="28"/>
        <v/>
      </c>
      <c r="R263" s="14" t="str">
        <f t="shared" si="29"/>
        <v/>
      </c>
      <c r="S263" s="6"/>
    </row>
    <row r="264" spans="1:19" x14ac:dyDescent="0.3">
      <c r="A264" s="6"/>
      <c r="B264" s="6"/>
      <c r="C264" s="8"/>
      <c r="D264" s="6"/>
      <c r="E264" s="7"/>
      <c r="F264" s="6"/>
      <c r="G264" s="12"/>
      <c r="H264" s="18" t="str">
        <f>IF($F264="","",IF($F264="SRD",1,IF($F264="USD",IFERROR(INDEX(Instellingen!$B$22:$B$221,MATCH($C264,Instellingen!$A$22:$A$221,1)),""),IF($F264="EUR",IFERROR(INDEX(Instellingen!$C$22:$C$221,MATCH($C264,Instellingen!$A$22:$A$221,1)),""),""))))</f>
        <v/>
      </c>
      <c r="I264" s="16" t="str">
        <f>IF($B264="","",IFERROR(VLOOKUP($B264,Facturen!$A$3:$W$304,5,FALSE),""))</f>
        <v/>
      </c>
      <c r="J264" s="18" t="str">
        <f>IF($I264="","",IF($I264="SRD",1,IF($I264="USD",IFERROR(INDEX(Instellingen!$B$22:$B$221,MATCH($C264,Instellingen!$A$22:$A$221,1)),""),IF($I264="EUR",IFERROR(INDEX(Instellingen!$C$22:$C$221,MATCH($C264,Instellingen!$A$22:$A$221,1)),""),""))))</f>
        <v/>
      </c>
      <c r="K264" s="14" t="str">
        <f t="shared" si="24"/>
        <v/>
      </c>
      <c r="L264" s="14" t="str">
        <f t="shared" si="25"/>
        <v/>
      </c>
      <c r="M264" s="14" t="str">
        <f>IF($B264="","",IFERROR(VLOOKUP($B264,Facturen!$A$3:$W$304,11,FALSE),""))</f>
        <v/>
      </c>
      <c r="N264" s="15" t="str">
        <f t="shared" si="26"/>
        <v/>
      </c>
      <c r="O264" s="15" t="str">
        <f>IF($B264="","",IFERROR(IF(VLOOKUP($B264,Facturen!$A$3:$W$304,7,FALSE)="",Instellingen!$B$4,VLOOKUP($B264,Facturen!$A$3:$W$304,7,FALSE)),""))</f>
        <v/>
      </c>
      <c r="P264" s="14" t="str">
        <f t="shared" si="27"/>
        <v/>
      </c>
      <c r="Q264" s="14" t="str">
        <f t="shared" si="28"/>
        <v/>
      </c>
      <c r="R264" s="14" t="str">
        <f t="shared" si="29"/>
        <v/>
      </c>
      <c r="S264" s="6"/>
    </row>
    <row r="265" spans="1:19" x14ac:dyDescent="0.3">
      <c r="A265" s="6"/>
      <c r="B265" s="6"/>
      <c r="C265" s="8"/>
      <c r="D265" s="6"/>
      <c r="E265" s="7"/>
      <c r="F265" s="6"/>
      <c r="G265" s="12"/>
      <c r="H265" s="18" t="str">
        <f>IF($F265="","",IF($F265="SRD",1,IF($F265="USD",IFERROR(INDEX(Instellingen!$B$22:$B$221,MATCH($C265,Instellingen!$A$22:$A$221,1)),""),IF($F265="EUR",IFERROR(INDEX(Instellingen!$C$22:$C$221,MATCH($C265,Instellingen!$A$22:$A$221,1)),""),""))))</f>
        <v/>
      </c>
      <c r="I265" s="16" t="str">
        <f>IF($B265="","",IFERROR(VLOOKUP($B265,Facturen!$A$3:$W$304,5,FALSE),""))</f>
        <v/>
      </c>
      <c r="J265" s="18" t="str">
        <f>IF($I265="","",IF($I265="SRD",1,IF($I265="USD",IFERROR(INDEX(Instellingen!$B$22:$B$221,MATCH($C265,Instellingen!$A$22:$A$221,1)),""),IF($I265="EUR",IFERROR(INDEX(Instellingen!$C$22:$C$221,MATCH($C265,Instellingen!$A$22:$A$221,1)),""),""))))</f>
        <v/>
      </c>
      <c r="K265" s="14" t="str">
        <f t="shared" si="24"/>
        <v/>
      </c>
      <c r="L265" s="14" t="str">
        <f t="shared" si="25"/>
        <v/>
      </c>
      <c r="M265" s="14" t="str">
        <f>IF($B265="","",IFERROR(VLOOKUP($B265,Facturen!$A$3:$W$304,11,FALSE),""))</f>
        <v/>
      </c>
      <c r="N265" s="15" t="str">
        <f t="shared" si="26"/>
        <v/>
      </c>
      <c r="O265" s="15" t="str">
        <f>IF($B265="","",IFERROR(IF(VLOOKUP($B265,Facturen!$A$3:$W$304,7,FALSE)="",Instellingen!$B$4,VLOOKUP($B265,Facturen!$A$3:$W$304,7,FALSE)),""))</f>
        <v/>
      </c>
      <c r="P265" s="14" t="str">
        <f t="shared" si="27"/>
        <v/>
      </c>
      <c r="Q265" s="14" t="str">
        <f t="shared" si="28"/>
        <v/>
      </c>
      <c r="R265" s="14" t="str">
        <f t="shared" si="29"/>
        <v/>
      </c>
      <c r="S265" s="6"/>
    </row>
    <row r="266" spans="1:19" x14ac:dyDescent="0.3">
      <c r="A266" s="6"/>
      <c r="B266" s="6"/>
      <c r="C266" s="8"/>
      <c r="D266" s="6"/>
      <c r="E266" s="7"/>
      <c r="F266" s="6"/>
      <c r="G266" s="12"/>
      <c r="H266" s="18" t="str">
        <f>IF($F266="","",IF($F266="SRD",1,IF($F266="USD",IFERROR(INDEX(Instellingen!$B$22:$B$221,MATCH($C266,Instellingen!$A$22:$A$221,1)),""),IF($F266="EUR",IFERROR(INDEX(Instellingen!$C$22:$C$221,MATCH($C266,Instellingen!$A$22:$A$221,1)),""),""))))</f>
        <v/>
      </c>
      <c r="I266" s="16" t="str">
        <f>IF($B266="","",IFERROR(VLOOKUP($B266,Facturen!$A$3:$W$304,5,FALSE),""))</f>
        <v/>
      </c>
      <c r="J266" s="18" t="str">
        <f>IF($I266="","",IF($I266="SRD",1,IF($I266="USD",IFERROR(INDEX(Instellingen!$B$22:$B$221,MATCH($C266,Instellingen!$A$22:$A$221,1)),""),IF($I266="EUR",IFERROR(INDEX(Instellingen!$C$22:$C$221,MATCH($C266,Instellingen!$A$22:$A$221,1)),""),""))))</f>
        <v/>
      </c>
      <c r="K266" s="14" t="str">
        <f t="shared" si="24"/>
        <v/>
      </c>
      <c r="L266" s="14" t="str">
        <f t="shared" si="25"/>
        <v/>
      </c>
      <c r="M266" s="14" t="str">
        <f>IF($B266="","",IFERROR(VLOOKUP($B266,Facturen!$A$3:$W$304,11,FALSE),""))</f>
        <v/>
      </c>
      <c r="N266" s="15" t="str">
        <f t="shared" si="26"/>
        <v/>
      </c>
      <c r="O266" s="15" t="str">
        <f>IF($B266="","",IFERROR(IF(VLOOKUP($B266,Facturen!$A$3:$W$304,7,FALSE)="",Instellingen!$B$4,VLOOKUP($B266,Facturen!$A$3:$W$304,7,FALSE)),""))</f>
        <v/>
      </c>
      <c r="P266" s="14" t="str">
        <f t="shared" si="27"/>
        <v/>
      </c>
      <c r="Q266" s="14" t="str">
        <f t="shared" si="28"/>
        <v/>
      </c>
      <c r="R266" s="14" t="str">
        <f t="shared" si="29"/>
        <v/>
      </c>
      <c r="S266" s="6"/>
    </row>
    <row r="267" spans="1:19" x14ac:dyDescent="0.3">
      <c r="A267" s="6"/>
      <c r="B267" s="6"/>
      <c r="C267" s="8"/>
      <c r="D267" s="6"/>
      <c r="E267" s="7"/>
      <c r="F267" s="6"/>
      <c r="G267" s="12"/>
      <c r="H267" s="18" t="str">
        <f>IF($F267="","",IF($F267="SRD",1,IF($F267="USD",IFERROR(INDEX(Instellingen!$B$22:$B$221,MATCH($C267,Instellingen!$A$22:$A$221,1)),""),IF($F267="EUR",IFERROR(INDEX(Instellingen!$C$22:$C$221,MATCH($C267,Instellingen!$A$22:$A$221,1)),""),""))))</f>
        <v/>
      </c>
      <c r="I267" s="16" t="str">
        <f>IF($B267="","",IFERROR(VLOOKUP($B267,Facturen!$A$3:$W$304,5,FALSE),""))</f>
        <v/>
      </c>
      <c r="J267" s="18" t="str">
        <f>IF($I267="","",IF($I267="SRD",1,IF($I267="USD",IFERROR(INDEX(Instellingen!$B$22:$B$221,MATCH($C267,Instellingen!$A$22:$A$221,1)),""),IF($I267="EUR",IFERROR(INDEX(Instellingen!$C$22:$C$221,MATCH($C267,Instellingen!$A$22:$A$221,1)),""),""))))</f>
        <v/>
      </c>
      <c r="K267" s="14" t="str">
        <f t="shared" si="24"/>
        <v/>
      </c>
      <c r="L267" s="14" t="str">
        <f t="shared" si="25"/>
        <v/>
      </c>
      <c r="M267" s="14" t="str">
        <f>IF($B267="","",IFERROR(VLOOKUP($B267,Facturen!$A$3:$W$304,11,FALSE),""))</f>
        <v/>
      </c>
      <c r="N267" s="15" t="str">
        <f t="shared" si="26"/>
        <v/>
      </c>
      <c r="O267" s="15" t="str">
        <f>IF($B267="","",IFERROR(IF(VLOOKUP($B267,Facturen!$A$3:$W$304,7,FALSE)="",Instellingen!$B$4,VLOOKUP($B267,Facturen!$A$3:$W$304,7,FALSE)),""))</f>
        <v/>
      </c>
      <c r="P267" s="14" t="str">
        <f t="shared" si="27"/>
        <v/>
      </c>
      <c r="Q267" s="14" t="str">
        <f t="shared" si="28"/>
        <v/>
      </c>
      <c r="R267" s="14" t="str">
        <f t="shared" si="29"/>
        <v/>
      </c>
      <c r="S267" s="6"/>
    </row>
    <row r="268" spans="1:19" x14ac:dyDescent="0.3">
      <c r="A268" s="6"/>
      <c r="B268" s="6"/>
      <c r="C268" s="8"/>
      <c r="D268" s="6"/>
      <c r="E268" s="7"/>
      <c r="F268" s="6"/>
      <c r="G268" s="12"/>
      <c r="H268" s="18" t="str">
        <f>IF($F268="","",IF($F268="SRD",1,IF($F268="USD",IFERROR(INDEX(Instellingen!$B$22:$B$221,MATCH($C268,Instellingen!$A$22:$A$221,1)),""),IF($F268="EUR",IFERROR(INDEX(Instellingen!$C$22:$C$221,MATCH($C268,Instellingen!$A$22:$A$221,1)),""),""))))</f>
        <v/>
      </c>
      <c r="I268" s="16" t="str">
        <f>IF($B268="","",IFERROR(VLOOKUP($B268,Facturen!$A$3:$W$304,5,FALSE),""))</f>
        <v/>
      </c>
      <c r="J268" s="18" t="str">
        <f>IF($I268="","",IF($I268="SRD",1,IF($I268="USD",IFERROR(INDEX(Instellingen!$B$22:$B$221,MATCH($C268,Instellingen!$A$22:$A$221,1)),""),IF($I268="EUR",IFERROR(INDEX(Instellingen!$C$22:$C$221,MATCH($C268,Instellingen!$A$22:$A$221,1)),""),""))))</f>
        <v/>
      </c>
      <c r="K268" s="14" t="str">
        <f t="shared" si="24"/>
        <v/>
      </c>
      <c r="L268" s="14" t="str">
        <f t="shared" si="25"/>
        <v/>
      </c>
      <c r="M268" s="14" t="str">
        <f>IF($B268="","",IFERROR(VLOOKUP($B268,Facturen!$A$3:$W$304,11,FALSE),""))</f>
        <v/>
      </c>
      <c r="N268" s="15" t="str">
        <f t="shared" si="26"/>
        <v/>
      </c>
      <c r="O268" s="15" t="str">
        <f>IF($B268="","",IFERROR(IF(VLOOKUP($B268,Facturen!$A$3:$W$304,7,FALSE)="",Instellingen!$B$4,VLOOKUP($B268,Facturen!$A$3:$W$304,7,FALSE)),""))</f>
        <v/>
      </c>
      <c r="P268" s="14" t="str">
        <f t="shared" si="27"/>
        <v/>
      </c>
      <c r="Q268" s="14" t="str">
        <f t="shared" si="28"/>
        <v/>
      </c>
      <c r="R268" s="14" t="str">
        <f t="shared" si="29"/>
        <v/>
      </c>
      <c r="S268" s="6"/>
    </row>
    <row r="269" spans="1:19" x14ac:dyDescent="0.3">
      <c r="A269" s="6"/>
      <c r="B269" s="6"/>
      <c r="C269" s="8"/>
      <c r="D269" s="6"/>
      <c r="E269" s="7"/>
      <c r="F269" s="6"/>
      <c r="G269" s="12"/>
      <c r="H269" s="18" t="str">
        <f>IF($F269="","",IF($F269="SRD",1,IF($F269="USD",IFERROR(INDEX(Instellingen!$B$22:$B$221,MATCH($C269,Instellingen!$A$22:$A$221,1)),""),IF($F269="EUR",IFERROR(INDEX(Instellingen!$C$22:$C$221,MATCH($C269,Instellingen!$A$22:$A$221,1)),""),""))))</f>
        <v/>
      </c>
      <c r="I269" s="16" t="str">
        <f>IF($B269="","",IFERROR(VLOOKUP($B269,Facturen!$A$3:$W$304,5,FALSE),""))</f>
        <v/>
      </c>
      <c r="J269" s="18" t="str">
        <f>IF($I269="","",IF($I269="SRD",1,IF($I269="USD",IFERROR(INDEX(Instellingen!$B$22:$B$221,MATCH($C269,Instellingen!$A$22:$A$221,1)),""),IF($I269="EUR",IFERROR(INDEX(Instellingen!$C$22:$C$221,MATCH($C269,Instellingen!$A$22:$A$221,1)),""),""))))</f>
        <v/>
      </c>
      <c r="K269" s="14" t="str">
        <f t="shared" si="24"/>
        <v/>
      </c>
      <c r="L269" s="14" t="str">
        <f t="shared" si="25"/>
        <v/>
      </c>
      <c r="M269" s="14" t="str">
        <f>IF($B269="","",IFERROR(VLOOKUP($B269,Facturen!$A$3:$W$304,11,FALSE),""))</f>
        <v/>
      </c>
      <c r="N269" s="15" t="str">
        <f t="shared" si="26"/>
        <v/>
      </c>
      <c r="O269" s="15" t="str">
        <f>IF($B269="","",IFERROR(IF(VLOOKUP($B269,Facturen!$A$3:$W$304,7,FALSE)="",Instellingen!$B$4,VLOOKUP($B269,Facturen!$A$3:$W$304,7,FALSE)),""))</f>
        <v/>
      </c>
      <c r="P269" s="14" t="str">
        <f t="shared" si="27"/>
        <v/>
      </c>
      <c r="Q269" s="14" t="str">
        <f t="shared" si="28"/>
        <v/>
      </c>
      <c r="R269" s="14" t="str">
        <f t="shared" si="29"/>
        <v/>
      </c>
      <c r="S269" s="6"/>
    </row>
    <row r="270" spans="1:19" x14ac:dyDescent="0.3">
      <c r="A270" s="6"/>
      <c r="B270" s="6"/>
      <c r="C270" s="8"/>
      <c r="D270" s="6"/>
      <c r="E270" s="7"/>
      <c r="F270" s="6"/>
      <c r="G270" s="12"/>
      <c r="H270" s="18" t="str">
        <f>IF($F270="","",IF($F270="SRD",1,IF($F270="USD",IFERROR(INDEX(Instellingen!$B$22:$B$221,MATCH($C270,Instellingen!$A$22:$A$221,1)),""),IF($F270="EUR",IFERROR(INDEX(Instellingen!$C$22:$C$221,MATCH($C270,Instellingen!$A$22:$A$221,1)),""),""))))</f>
        <v/>
      </c>
      <c r="I270" s="16" t="str">
        <f>IF($B270="","",IFERROR(VLOOKUP($B270,Facturen!$A$3:$W$304,5,FALSE),""))</f>
        <v/>
      </c>
      <c r="J270" s="18" t="str">
        <f>IF($I270="","",IF($I270="SRD",1,IF($I270="USD",IFERROR(INDEX(Instellingen!$B$22:$B$221,MATCH($C270,Instellingen!$A$22:$A$221,1)),""),IF($I270="EUR",IFERROR(INDEX(Instellingen!$C$22:$C$221,MATCH($C270,Instellingen!$A$22:$A$221,1)),""),""))))</f>
        <v/>
      </c>
      <c r="K270" s="14" t="str">
        <f t="shared" si="24"/>
        <v/>
      </c>
      <c r="L270" s="14" t="str">
        <f t="shared" si="25"/>
        <v/>
      </c>
      <c r="M270" s="14" t="str">
        <f>IF($B270="","",IFERROR(VLOOKUP($B270,Facturen!$A$3:$W$304,11,FALSE),""))</f>
        <v/>
      </c>
      <c r="N270" s="15" t="str">
        <f t="shared" si="26"/>
        <v/>
      </c>
      <c r="O270" s="15" t="str">
        <f>IF($B270="","",IFERROR(IF(VLOOKUP($B270,Facturen!$A$3:$W$304,7,FALSE)="",Instellingen!$B$4,VLOOKUP($B270,Facturen!$A$3:$W$304,7,FALSE)),""))</f>
        <v/>
      </c>
      <c r="P270" s="14" t="str">
        <f t="shared" si="27"/>
        <v/>
      </c>
      <c r="Q270" s="14" t="str">
        <f t="shared" si="28"/>
        <v/>
      </c>
      <c r="R270" s="14" t="str">
        <f t="shared" si="29"/>
        <v/>
      </c>
      <c r="S270" s="6"/>
    </row>
    <row r="271" spans="1:19" x14ac:dyDescent="0.3">
      <c r="A271" s="6"/>
      <c r="B271" s="6"/>
      <c r="C271" s="8"/>
      <c r="D271" s="6"/>
      <c r="E271" s="7"/>
      <c r="F271" s="6"/>
      <c r="G271" s="12"/>
      <c r="H271" s="18" t="str">
        <f>IF($F271="","",IF($F271="SRD",1,IF($F271="USD",IFERROR(INDEX(Instellingen!$B$22:$B$221,MATCH($C271,Instellingen!$A$22:$A$221,1)),""),IF($F271="EUR",IFERROR(INDEX(Instellingen!$C$22:$C$221,MATCH($C271,Instellingen!$A$22:$A$221,1)),""),""))))</f>
        <v/>
      </c>
      <c r="I271" s="16" t="str">
        <f>IF($B271="","",IFERROR(VLOOKUP($B271,Facturen!$A$3:$W$304,5,FALSE),""))</f>
        <v/>
      </c>
      <c r="J271" s="18" t="str">
        <f>IF($I271="","",IF($I271="SRD",1,IF($I271="USD",IFERROR(INDEX(Instellingen!$B$22:$B$221,MATCH($C271,Instellingen!$A$22:$A$221,1)),""),IF($I271="EUR",IFERROR(INDEX(Instellingen!$C$22:$C$221,MATCH($C271,Instellingen!$A$22:$A$221,1)),""),""))))</f>
        <v/>
      </c>
      <c r="K271" s="14" t="str">
        <f t="shared" si="24"/>
        <v/>
      </c>
      <c r="L271" s="14" t="str">
        <f t="shared" si="25"/>
        <v/>
      </c>
      <c r="M271" s="14" t="str">
        <f>IF($B271="","",IFERROR(VLOOKUP($B271,Facturen!$A$3:$W$304,11,FALSE),""))</f>
        <v/>
      </c>
      <c r="N271" s="15" t="str">
        <f t="shared" si="26"/>
        <v/>
      </c>
      <c r="O271" s="15" t="str">
        <f>IF($B271="","",IFERROR(IF(VLOOKUP($B271,Facturen!$A$3:$W$304,7,FALSE)="",Instellingen!$B$4,VLOOKUP($B271,Facturen!$A$3:$W$304,7,FALSE)),""))</f>
        <v/>
      </c>
      <c r="P271" s="14" t="str">
        <f t="shared" si="27"/>
        <v/>
      </c>
      <c r="Q271" s="14" t="str">
        <f t="shared" si="28"/>
        <v/>
      </c>
      <c r="R271" s="14" t="str">
        <f t="shared" si="29"/>
        <v/>
      </c>
      <c r="S271" s="6"/>
    </row>
    <row r="272" spans="1:19" x14ac:dyDescent="0.3">
      <c r="A272" s="6"/>
      <c r="B272" s="6"/>
      <c r="C272" s="8"/>
      <c r="D272" s="6"/>
      <c r="E272" s="7"/>
      <c r="F272" s="6"/>
      <c r="G272" s="12"/>
      <c r="H272" s="18" t="str">
        <f>IF($F272="","",IF($F272="SRD",1,IF($F272="USD",IFERROR(INDEX(Instellingen!$B$22:$B$221,MATCH($C272,Instellingen!$A$22:$A$221,1)),""),IF($F272="EUR",IFERROR(INDEX(Instellingen!$C$22:$C$221,MATCH($C272,Instellingen!$A$22:$A$221,1)),""),""))))</f>
        <v/>
      </c>
      <c r="I272" s="16" t="str">
        <f>IF($B272="","",IFERROR(VLOOKUP($B272,Facturen!$A$3:$W$304,5,FALSE),""))</f>
        <v/>
      </c>
      <c r="J272" s="18" t="str">
        <f>IF($I272="","",IF($I272="SRD",1,IF($I272="USD",IFERROR(INDEX(Instellingen!$B$22:$B$221,MATCH($C272,Instellingen!$A$22:$A$221,1)),""),IF($I272="EUR",IFERROR(INDEX(Instellingen!$C$22:$C$221,MATCH($C272,Instellingen!$A$22:$A$221,1)),""),""))))</f>
        <v/>
      </c>
      <c r="K272" s="14" t="str">
        <f t="shared" si="24"/>
        <v/>
      </c>
      <c r="L272" s="14" t="str">
        <f t="shared" si="25"/>
        <v/>
      </c>
      <c r="M272" s="14" t="str">
        <f>IF($B272="","",IFERROR(VLOOKUP($B272,Facturen!$A$3:$W$304,11,FALSE),""))</f>
        <v/>
      </c>
      <c r="N272" s="15" t="str">
        <f t="shared" si="26"/>
        <v/>
      </c>
      <c r="O272" s="15" t="str">
        <f>IF($B272="","",IFERROR(IF(VLOOKUP($B272,Facturen!$A$3:$W$304,7,FALSE)="",Instellingen!$B$4,VLOOKUP($B272,Facturen!$A$3:$W$304,7,FALSE)),""))</f>
        <v/>
      </c>
      <c r="P272" s="14" t="str">
        <f t="shared" si="27"/>
        <v/>
      </c>
      <c r="Q272" s="14" t="str">
        <f t="shared" si="28"/>
        <v/>
      </c>
      <c r="R272" s="14" t="str">
        <f t="shared" si="29"/>
        <v/>
      </c>
      <c r="S272" s="6"/>
    </row>
    <row r="273" spans="1:19" x14ac:dyDescent="0.3">
      <c r="A273" s="6"/>
      <c r="B273" s="6"/>
      <c r="C273" s="8"/>
      <c r="D273" s="6"/>
      <c r="E273" s="7"/>
      <c r="F273" s="6"/>
      <c r="G273" s="12"/>
      <c r="H273" s="18" t="str">
        <f>IF($F273="","",IF($F273="SRD",1,IF($F273="USD",IFERROR(INDEX(Instellingen!$B$22:$B$221,MATCH($C273,Instellingen!$A$22:$A$221,1)),""),IF($F273="EUR",IFERROR(INDEX(Instellingen!$C$22:$C$221,MATCH($C273,Instellingen!$A$22:$A$221,1)),""),""))))</f>
        <v/>
      </c>
      <c r="I273" s="16" t="str">
        <f>IF($B273="","",IFERROR(VLOOKUP($B273,Facturen!$A$3:$W$304,5,FALSE),""))</f>
        <v/>
      </c>
      <c r="J273" s="18" t="str">
        <f>IF($I273="","",IF($I273="SRD",1,IF($I273="USD",IFERROR(INDEX(Instellingen!$B$22:$B$221,MATCH($C273,Instellingen!$A$22:$A$221,1)),""),IF($I273="EUR",IFERROR(INDEX(Instellingen!$C$22:$C$221,MATCH($C273,Instellingen!$A$22:$A$221,1)),""),""))))</f>
        <v/>
      </c>
      <c r="K273" s="14" t="str">
        <f t="shared" si="24"/>
        <v/>
      </c>
      <c r="L273" s="14" t="str">
        <f t="shared" si="25"/>
        <v/>
      </c>
      <c r="M273" s="14" t="str">
        <f>IF($B273="","",IFERROR(VLOOKUP($B273,Facturen!$A$3:$W$304,11,FALSE),""))</f>
        <v/>
      </c>
      <c r="N273" s="15" t="str">
        <f t="shared" si="26"/>
        <v/>
      </c>
      <c r="O273" s="15" t="str">
        <f>IF($B273="","",IFERROR(IF(VLOOKUP($B273,Facturen!$A$3:$W$304,7,FALSE)="",Instellingen!$B$4,VLOOKUP($B273,Facturen!$A$3:$W$304,7,FALSE)),""))</f>
        <v/>
      </c>
      <c r="P273" s="14" t="str">
        <f t="shared" si="27"/>
        <v/>
      </c>
      <c r="Q273" s="14" t="str">
        <f t="shared" si="28"/>
        <v/>
      </c>
      <c r="R273" s="14" t="str">
        <f t="shared" si="29"/>
        <v/>
      </c>
      <c r="S273" s="6"/>
    </row>
    <row r="274" spans="1:19" x14ac:dyDescent="0.3">
      <c r="A274" s="6"/>
      <c r="B274" s="6"/>
      <c r="C274" s="8"/>
      <c r="D274" s="6"/>
      <c r="E274" s="7"/>
      <c r="F274" s="6"/>
      <c r="G274" s="12"/>
      <c r="H274" s="18" t="str">
        <f>IF($F274="","",IF($F274="SRD",1,IF($F274="USD",IFERROR(INDEX(Instellingen!$B$22:$B$221,MATCH($C274,Instellingen!$A$22:$A$221,1)),""),IF($F274="EUR",IFERROR(INDEX(Instellingen!$C$22:$C$221,MATCH($C274,Instellingen!$A$22:$A$221,1)),""),""))))</f>
        <v/>
      </c>
      <c r="I274" s="16" t="str">
        <f>IF($B274="","",IFERROR(VLOOKUP($B274,Facturen!$A$3:$W$304,5,FALSE),""))</f>
        <v/>
      </c>
      <c r="J274" s="18" t="str">
        <f>IF($I274="","",IF($I274="SRD",1,IF($I274="USD",IFERROR(INDEX(Instellingen!$B$22:$B$221,MATCH($C274,Instellingen!$A$22:$A$221,1)),""),IF($I274="EUR",IFERROR(INDEX(Instellingen!$C$22:$C$221,MATCH($C274,Instellingen!$A$22:$A$221,1)),""),""))))</f>
        <v/>
      </c>
      <c r="K274" s="14" t="str">
        <f t="shared" si="24"/>
        <v/>
      </c>
      <c r="L274" s="14" t="str">
        <f t="shared" si="25"/>
        <v/>
      </c>
      <c r="M274" s="14" t="str">
        <f>IF($B274="","",IFERROR(VLOOKUP($B274,Facturen!$A$3:$W$304,11,FALSE),""))</f>
        <v/>
      </c>
      <c r="N274" s="15" t="str">
        <f t="shared" si="26"/>
        <v/>
      </c>
      <c r="O274" s="15" t="str">
        <f>IF($B274="","",IFERROR(IF(VLOOKUP($B274,Facturen!$A$3:$W$304,7,FALSE)="",Instellingen!$B$4,VLOOKUP($B274,Facturen!$A$3:$W$304,7,FALSE)),""))</f>
        <v/>
      </c>
      <c r="P274" s="14" t="str">
        <f t="shared" si="27"/>
        <v/>
      </c>
      <c r="Q274" s="14" t="str">
        <f t="shared" si="28"/>
        <v/>
      </c>
      <c r="R274" s="14" t="str">
        <f t="shared" si="29"/>
        <v/>
      </c>
      <c r="S274" s="6"/>
    </row>
    <row r="275" spans="1:19" x14ac:dyDescent="0.3">
      <c r="A275" s="6"/>
      <c r="B275" s="6"/>
      <c r="C275" s="8"/>
      <c r="D275" s="6"/>
      <c r="E275" s="7"/>
      <c r="F275" s="6"/>
      <c r="G275" s="12"/>
      <c r="H275" s="18" t="str">
        <f>IF($F275="","",IF($F275="SRD",1,IF($F275="USD",IFERROR(INDEX(Instellingen!$B$22:$B$221,MATCH($C275,Instellingen!$A$22:$A$221,1)),""),IF($F275="EUR",IFERROR(INDEX(Instellingen!$C$22:$C$221,MATCH($C275,Instellingen!$A$22:$A$221,1)),""),""))))</f>
        <v/>
      </c>
      <c r="I275" s="16" t="str">
        <f>IF($B275="","",IFERROR(VLOOKUP($B275,Facturen!$A$3:$W$304,5,FALSE),""))</f>
        <v/>
      </c>
      <c r="J275" s="18" t="str">
        <f>IF($I275="","",IF($I275="SRD",1,IF($I275="USD",IFERROR(INDEX(Instellingen!$B$22:$B$221,MATCH($C275,Instellingen!$A$22:$A$221,1)),""),IF($I275="EUR",IFERROR(INDEX(Instellingen!$C$22:$C$221,MATCH($C275,Instellingen!$A$22:$A$221,1)),""),""))))</f>
        <v/>
      </c>
      <c r="K275" s="14" t="str">
        <f t="shared" si="24"/>
        <v/>
      </c>
      <c r="L275" s="14" t="str">
        <f t="shared" si="25"/>
        <v/>
      </c>
      <c r="M275" s="14" t="str">
        <f>IF($B275="","",IFERROR(VLOOKUP($B275,Facturen!$A$3:$W$304,11,FALSE),""))</f>
        <v/>
      </c>
      <c r="N275" s="15" t="str">
        <f t="shared" si="26"/>
        <v/>
      </c>
      <c r="O275" s="15" t="str">
        <f>IF($B275="","",IFERROR(IF(VLOOKUP($B275,Facturen!$A$3:$W$304,7,FALSE)="",Instellingen!$B$4,VLOOKUP($B275,Facturen!$A$3:$W$304,7,FALSE)),""))</f>
        <v/>
      </c>
      <c r="P275" s="14" t="str">
        <f t="shared" si="27"/>
        <v/>
      </c>
      <c r="Q275" s="14" t="str">
        <f t="shared" si="28"/>
        <v/>
      </c>
      <c r="R275" s="14" t="str">
        <f t="shared" si="29"/>
        <v/>
      </c>
      <c r="S275" s="6"/>
    </row>
    <row r="276" spans="1:19" x14ac:dyDescent="0.3">
      <c r="A276" s="6"/>
      <c r="B276" s="6"/>
      <c r="C276" s="8"/>
      <c r="D276" s="6"/>
      <c r="E276" s="7"/>
      <c r="F276" s="6"/>
      <c r="G276" s="12"/>
      <c r="H276" s="18" t="str">
        <f>IF($F276="","",IF($F276="SRD",1,IF($F276="USD",IFERROR(INDEX(Instellingen!$B$22:$B$221,MATCH($C276,Instellingen!$A$22:$A$221,1)),""),IF($F276="EUR",IFERROR(INDEX(Instellingen!$C$22:$C$221,MATCH($C276,Instellingen!$A$22:$A$221,1)),""),""))))</f>
        <v/>
      </c>
      <c r="I276" s="16" t="str">
        <f>IF($B276="","",IFERROR(VLOOKUP($B276,Facturen!$A$3:$W$304,5,FALSE),""))</f>
        <v/>
      </c>
      <c r="J276" s="18" t="str">
        <f>IF($I276="","",IF($I276="SRD",1,IF($I276="USD",IFERROR(INDEX(Instellingen!$B$22:$B$221,MATCH($C276,Instellingen!$A$22:$A$221,1)),""),IF($I276="EUR",IFERROR(INDEX(Instellingen!$C$22:$C$221,MATCH($C276,Instellingen!$A$22:$A$221,1)),""),""))))</f>
        <v/>
      </c>
      <c r="K276" s="14" t="str">
        <f t="shared" si="24"/>
        <v/>
      </c>
      <c r="L276" s="14" t="str">
        <f t="shared" si="25"/>
        <v/>
      </c>
      <c r="M276" s="14" t="str">
        <f>IF($B276="","",IFERROR(VLOOKUP($B276,Facturen!$A$3:$W$304,11,FALSE),""))</f>
        <v/>
      </c>
      <c r="N276" s="15" t="str">
        <f t="shared" si="26"/>
        <v/>
      </c>
      <c r="O276" s="15" t="str">
        <f>IF($B276="","",IFERROR(IF(VLOOKUP($B276,Facturen!$A$3:$W$304,7,FALSE)="",Instellingen!$B$4,VLOOKUP($B276,Facturen!$A$3:$W$304,7,FALSE)),""))</f>
        <v/>
      </c>
      <c r="P276" s="14" t="str">
        <f t="shared" si="27"/>
        <v/>
      </c>
      <c r="Q276" s="14" t="str">
        <f t="shared" si="28"/>
        <v/>
      </c>
      <c r="R276" s="14" t="str">
        <f t="shared" si="29"/>
        <v/>
      </c>
      <c r="S276" s="6"/>
    </row>
    <row r="277" spans="1:19" x14ac:dyDescent="0.3">
      <c r="A277" s="6"/>
      <c r="B277" s="6"/>
      <c r="C277" s="8"/>
      <c r="D277" s="6"/>
      <c r="E277" s="7"/>
      <c r="F277" s="6"/>
      <c r="G277" s="12"/>
      <c r="H277" s="18" t="str">
        <f>IF($F277="","",IF($F277="SRD",1,IF($F277="USD",IFERROR(INDEX(Instellingen!$B$22:$B$221,MATCH($C277,Instellingen!$A$22:$A$221,1)),""),IF($F277="EUR",IFERROR(INDEX(Instellingen!$C$22:$C$221,MATCH($C277,Instellingen!$A$22:$A$221,1)),""),""))))</f>
        <v/>
      </c>
      <c r="I277" s="16" t="str">
        <f>IF($B277="","",IFERROR(VLOOKUP($B277,Facturen!$A$3:$W$304,5,FALSE),""))</f>
        <v/>
      </c>
      <c r="J277" s="18" t="str">
        <f>IF($I277="","",IF($I277="SRD",1,IF($I277="USD",IFERROR(INDEX(Instellingen!$B$22:$B$221,MATCH($C277,Instellingen!$A$22:$A$221,1)),""),IF($I277="EUR",IFERROR(INDEX(Instellingen!$C$22:$C$221,MATCH($C277,Instellingen!$A$22:$A$221,1)),""),""))))</f>
        <v/>
      </c>
      <c r="K277" s="14" t="str">
        <f t="shared" si="24"/>
        <v/>
      </c>
      <c r="L277" s="14" t="str">
        <f t="shared" si="25"/>
        <v/>
      </c>
      <c r="M277" s="14" t="str">
        <f>IF($B277="","",IFERROR(VLOOKUP($B277,Facturen!$A$3:$W$304,11,FALSE),""))</f>
        <v/>
      </c>
      <c r="N277" s="15" t="str">
        <f t="shared" si="26"/>
        <v/>
      </c>
      <c r="O277" s="15" t="str">
        <f>IF($B277="","",IFERROR(IF(VLOOKUP($B277,Facturen!$A$3:$W$304,7,FALSE)="",Instellingen!$B$4,VLOOKUP($B277,Facturen!$A$3:$W$304,7,FALSE)),""))</f>
        <v/>
      </c>
      <c r="P277" s="14" t="str">
        <f t="shared" si="27"/>
        <v/>
      </c>
      <c r="Q277" s="14" t="str">
        <f t="shared" si="28"/>
        <v/>
      </c>
      <c r="R277" s="14" t="str">
        <f t="shared" si="29"/>
        <v/>
      </c>
      <c r="S277" s="6"/>
    </row>
    <row r="278" spans="1:19" x14ac:dyDescent="0.3">
      <c r="A278" s="6"/>
      <c r="B278" s="6"/>
      <c r="C278" s="8"/>
      <c r="D278" s="6"/>
      <c r="E278" s="7"/>
      <c r="F278" s="6"/>
      <c r="G278" s="12"/>
      <c r="H278" s="18" t="str">
        <f>IF($F278="","",IF($F278="SRD",1,IF($F278="USD",IFERROR(INDEX(Instellingen!$B$22:$B$221,MATCH($C278,Instellingen!$A$22:$A$221,1)),""),IF($F278="EUR",IFERROR(INDEX(Instellingen!$C$22:$C$221,MATCH($C278,Instellingen!$A$22:$A$221,1)),""),""))))</f>
        <v/>
      </c>
      <c r="I278" s="16" t="str">
        <f>IF($B278="","",IFERROR(VLOOKUP($B278,Facturen!$A$3:$W$304,5,FALSE),""))</f>
        <v/>
      </c>
      <c r="J278" s="18" t="str">
        <f>IF($I278="","",IF($I278="SRD",1,IF($I278="USD",IFERROR(INDEX(Instellingen!$B$22:$B$221,MATCH($C278,Instellingen!$A$22:$A$221,1)),""),IF($I278="EUR",IFERROR(INDEX(Instellingen!$C$22:$C$221,MATCH($C278,Instellingen!$A$22:$A$221,1)),""),""))))</f>
        <v/>
      </c>
      <c r="K278" s="14" t="str">
        <f t="shared" si="24"/>
        <v/>
      </c>
      <c r="L278" s="14" t="str">
        <f t="shared" si="25"/>
        <v/>
      </c>
      <c r="M278" s="14" t="str">
        <f>IF($B278="","",IFERROR(VLOOKUP($B278,Facturen!$A$3:$W$304,11,FALSE),""))</f>
        <v/>
      </c>
      <c r="N278" s="15" t="str">
        <f t="shared" si="26"/>
        <v/>
      </c>
      <c r="O278" s="15" t="str">
        <f>IF($B278="","",IFERROR(IF(VLOOKUP($B278,Facturen!$A$3:$W$304,7,FALSE)="",Instellingen!$B$4,VLOOKUP($B278,Facturen!$A$3:$W$304,7,FALSE)),""))</f>
        <v/>
      </c>
      <c r="P278" s="14" t="str">
        <f t="shared" si="27"/>
        <v/>
      </c>
      <c r="Q278" s="14" t="str">
        <f t="shared" si="28"/>
        <v/>
      </c>
      <c r="R278" s="14" t="str">
        <f t="shared" si="29"/>
        <v/>
      </c>
      <c r="S278" s="6"/>
    </row>
    <row r="279" spans="1:19" x14ac:dyDescent="0.3">
      <c r="A279" s="6"/>
      <c r="B279" s="6"/>
      <c r="C279" s="8"/>
      <c r="D279" s="6"/>
      <c r="E279" s="7"/>
      <c r="F279" s="6"/>
      <c r="G279" s="12"/>
      <c r="H279" s="18" t="str">
        <f>IF($F279="","",IF($F279="SRD",1,IF($F279="USD",IFERROR(INDEX(Instellingen!$B$22:$B$221,MATCH($C279,Instellingen!$A$22:$A$221,1)),""),IF($F279="EUR",IFERROR(INDEX(Instellingen!$C$22:$C$221,MATCH($C279,Instellingen!$A$22:$A$221,1)),""),""))))</f>
        <v/>
      </c>
      <c r="I279" s="16" t="str">
        <f>IF($B279="","",IFERROR(VLOOKUP($B279,Facturen!$A$3:$W$304,5,FALSE),""))</f>
        <v/>
      </c>
      <c r="J279" s="18" t="str">
        <f>IF($I279="","",IF($I279="SRD",1,IF($I279="USD",IFERROR(INDEX(Instellingen!$B$22:$B$221,MATCH($C279,Instellingen!$A$22:$A$221,1)),""),IF($I279="EUR",IFERROR(INDEX(Instellingen!$C$22:$C$221,MATCH($C279,Instellingen!$A$22:$A$221,1)),""),""))))</f>
        <v/>
      </c>
      <c r="K279" s="14" t="str">
        <f t="shared" si="24"/>
        <v/>
      </c>
      <c r="L279" s="14" t="str">
        <f t="shared" si="25"/>
        <v/>
      </c>
      <c r="M279" s="14" t="str">
        <f>IF($B279="","",IFERROR(VLOOKUP($B279,Facturen!$A$3:$W$304,11,FALSE),""))</f>
        <v/>
      </c>
      <c r="N279" s="15" t="str">
        <f t="shared" si="26"/>
        <v/>
      </c>
      <c r="O279" s="15" t="str">
        <f>IF($B279="","",IFERROR(IF(VLOOKUP($B279,Facturen!$A$3:$W$304,7,FALSE)="",Instellingen!$B$4,VLOOKUP($B279,Facturen!$A$3:$W$304,7,FALSE)),""))</f>
        <v/>
      </c>
      <c r="P279" s="14" t="str">
        <f t="shared" si="27"/>
        <v/>
      </c>
      <c r="Q279" s="14" t="str">
        <f t="shared" si="28"/>
        <v/>
      </c>
      <c r="R279" s="14" t="str">
        <f t="shared" si="29"/>
        <v/>
      </c>
      <c r="S279" s="6"/>
    </row>
    <row r="280" spans="1:19" x14ac:dyDescent="0.3">
      <c r="A280" s="6"/>
      <c r="B280" s="6"/>
      <c r="C280" s="8"/>
      <c r="D280" s="6"/>
      <c r="E280" s="7"/>
      <c r="F280" s="6"/>
      <c r="G280" s="12"/>
      <c r="H280" s="18" t="str">
        <f>IF($F280="","",IF($F280="SRD",1,IF($F280="USD",IFERROR(INDEX(Instellingen!$B$22:$B$221,MATCH($C280,Instellingen!$A$22:$A$221,1)),""),IF($F280="EUR",IFERROR(INDEX(Instellingen!$C$22:$C$221,MATCH($C280,Instellingen!$A$22:$A$221,1)),""),""))))</f>
        <v/>
      </c>
      <c r="I280" s="16" t="str">
        <f>IF($B280="","",IFERROR(VLOOKUP($B280,Facturen!$A$3:$W$304,5,FALSE),""))</f>
        <v/>
      </c>
      <c r="J280" s="18" t="str">
        <f>IF($I280="","",IF($I280="SRD",1,IF($I280="USD",IFERROR(INDEX(Instellingen!$B$22:$B$221,MATCH($C280,Instellingen!$A$22:$A$221,1)),""),IF($I280="EUR",IFERROR(INDEX(Instellingen!$C$22:$C$221,MATCH($C280,Instellingen!$A$22:$A$221,1)),""),""))))</f>
        <v/>
      </c>
      <c r="K280" s="14" t="str">
        <f t="shared" si="24"/>
        <v/>
      </c>
      <c r="L280" s="14" t="str">
        <f t="shared" si="25"/>
        <v/>
      </c>
      <c r="M280" s="14" t="str">
        <f>IF($B280="","",IFERROR(VLOOKUP($B280,Facturen!$A$3:$W$304,11,FALSE),""))</f>
        <v/>
      </c>
      <c r="N280" s="15" t="str">
        <f t="shared" si="26"/>
        <v/>
      </c>
      <c r="O280" s="15" t="str">
        <f>IF($B280="","",IFERROR(IF(VLOOKUP($B280,Facturen!$A$3:$W$304,7,FALSE)="",Instellingen!$B$4,VLOOKUP($B280,Facturen!$A$3:$W$304,7,FALSE)),""))</f>
        <v/>
      </c>
      <c r="P280" s="14" t="str">
        <f t="shared" si="27"/>
        <v/>
      </c>
      <c r="Q280" s="14" t="str">
        <f t="shared" si="28"/>
        <v/>
      </c>
      <c r="R280" s="14" t="str">
        <f t="shared" si="29"/>
        <v/>
      </c>
      <c r="S280" s="6"/>
    </row>
    <row r="281" spans="1:19" x14ac:dyDescent="0.3">
      <c r="A281" s="6"/>
      <c r="B281" s="6"/>
      <c r="C281" s="8"/>
      <c r="D281" s="6"/>
      <c r="E281" s="7"/>
      <c r="F281" s="6"/>
      <c r="G281" s="12"/>
      <c r="H281" s="18" t="str">
        <f>IF($F281="","",IF($F281="SRD",1,IF($F281="USD",IFERROR(INDEX(Instellingen!$B$22:$B$221,MATCH($C281,Instellingen!$A$22:$A$221,1)),""),IF($F281="EUR",IFERROR(INDEX(Instellingen!$C$22:$C$221,MATCH($C281,Instellingen!$A$22:$A$221,1)),""),""))))</f>
        <v/>
      </c>
      <c r="I281" s="16" t="str">
        <f>IF($B281="","",IFERROR(VLOOKUP($B281,Facturen!$A$3:$W$304,5,FALSE),""))</f>
        <v/>
      </c>
      <c r="J281" s="18" t="str">
        <f>IF($I281="","",IF($I281="SRD",1,IF($I281="USD",IFERROR(INDEX(Instellingen!$B$22:$B$221,MATCH($C281,Instellingen!$A$22:$A$221,1)),""),IF($I281="EUR",IFERROR(INDEX(Instellingen!$C$22:$C$221,MATCH($C281,Instellingen!$A$22:$A$221,1)),""),""))))</f>
        <v/>
      </c>
      <c r="K281" s="14" t="str">
        <f t="shared" si="24"/>
        <v/>
      </c>
      <c r="L281" s="14" t="str">
        <f t="shared" si="25"/>
        <v/>
      </c>
      <c r="M281" s="14" t="str">
        <f>IF($B281="","",IFERROR(VLOOKUP($B281,Facturen!$A$3:$W$304,11,FALSE),""))</f>
        <v/>
      </c>
      <c r="N281" s="15" t="str">
        <f t="shared" si="26"/>
        <v/>
      </c>
      <c r="O281" s="15" t="str">
        <f>IF($B281="","",IFERROR(IF(VLOOKUP($B281,Facturen!$A$3:$W$304,7,FALSE)="",Instellingen!$B$4,VLOOKUP($B281,Facturen!$A$3:$W$304,7,FALSE)),""))</f>
        <v/>
      </c>
      <c r="P281" s="14" t="str">
        <f t="shared" si="27"/>
        <v/>
      </c>
      <c r="Q281" s="14" t="str">
        <f t="shared" si="28"/>
        <v/>
      </c>
      <c r="R281" s="14" t="str">
        <f t="shared" si="29"/>
        <v/>
      </c>
      <c r="S281" s="6"/>
    </row>
    <row r="282" spans="1:19" x14ac:dyDescent="0.3">
      <c r="A282" s="6"/>
      <c r="B282" s="6"/>
      <c r="C282" s="8"/>
      <c r="D282" s="6"/>
      <c r="E282" s="7"/>
      <c r="F282" s="6"/>
      <c r="G282" s="12"/>
      <c r="H282" s="18" t="str">
        <f>IF($F282="","",IF($F282="SRD",1,IF($F282="USD",IFERROR(INDEX(Instellingen!$B$22:$B$221,MATCH($C282,Instellingen!$A$22:$A$221,1)),""),IF($F282="EUR",IFERROR(INDEX(Instellingen!$C$22:$C$221,MATCH($C282,Instellingen!$A$22:$A$221,1)),""),""))))</f>
        <v/>
      </c>
      <c r="I282" s="16" t="str">
        <f>IF($B282="","",IFERROR(VLOOKUP($B282,Facturen!$A$3:$W$304,5,FALSE),""))</f>
        <v/>
      </c>
      <c r="J282" s="18" t="str">
        <f>IF($I282="","",IF($I282="SRD",1,IF($I282="USD",IFERROR(INDEX(Instellingen!$B$22:$B$221,MATCH($C282,Instellingen!$A$22:$A$221,1)),""),IF($I282="EUR",IFERROR(INDEX(Instellingen!$C$22:$C$221,MATCH($C282,Instellingen!$A$22:$A$221,1)),""),""))))</f>
        <v/>
      </c>
      <c r="K282" s="14" t="str">
        <f t="shared" si="24"/>
        <v/>
      </c>
      <c r="L282" s="14" t="str">
        <f t="shared" si="25"/>
        <v/>
      </c>
      <c r="M282" s="14" t="str">
        <f>IF($B282="","",IFERROR(VLOOKUP($B282,Facturen!$A$3:$W$304,11,FALSE),""))</f>
        <v/>
      </c>
      <c r="N282" s="15" t="str">
        <f t="shared" si="26"/>
        <v/>
      </c>
      <c r="O282" s="15" t="str">
        <f>IF($B282="","",IFERROR(IF(VLOOKUP($B282,Facturen!$A$3:$W$304,7,FALSE)="",Instellingen!$B$4,VLOOKUP($B282,Facturen!$A$3:$W$304,7,FALSE)),""))</f>
        <v/>
      </c>
      <c r="P282" s="14" t="str">
        <f t="shared" si="27"/>
        <v/>
      </c>
      <c r="Q282" s="14" t="str">
        <f t="shared" si="28"/>
        <v/>
      </c>
      <c r="R282" s="14" t="str">
        <f t="shared" si="29"/>
        <v/>
      </c>
      <c r="S282" s="6"/>
    </row>
    <row r="283" spans="1:19" x14ac:dyDescent="0.3">
      <c r="A283" s="6"/>
      <c r="B283" s="6"/>
      <c r="C283" s="8"/>
      <c r="D283" s="6"/>
      <c r="E283" s="7"/>
      <c r="F283" s="6"/>
      <c r="G283" s="12"/>
      <c r="H283" s="18" t="str">
        <f>IF($F283="","",IF($F283="SRD",1,IF($F283="USD",IFERROR(INDEX(Instellingen!$B$22:$B$221,MATCH($C283,Instellingen!$A$22:$A$221,1)),""),IF($F283="EUR",IFERROR(INDEX(Instellingen!$C$22:$C$221,MATCH($C283,Instellingen!$A$22:$A$221,1)),""),""))))</f>
        <v/>
      </c>
      <c r="I283" s="16" t="str">
        <f>IF($B283="","",IFERROR(VLOOKUP($B283,Facturen!$A$3:$W$304,5,FALSE),""))</f>
        <v/>
      </c>
      <c r="J283" s="18" t="str">
        <f>IF($I283="","",IF($I283="SRD",1,IF($I283="USD",IFERROR(INDEX(Instellingen!$B$22:$B$221,MATCH($C283,Instellingen!$A$22:$A$221,1)),""),IF($I283="EUR",IFERROR(INDEX(Instellingen!$C$22:$C$221,MATCH($C283,Instellingen!$A$22:$A$221,1)),""),""))))</f>
        <v/>
      </c>
      <c r="K283" s="14" t="str">
        <f t="shared" si="24"/>
        <v/>
      </c>
      <c r="L283" s="14" t="str">
        <f t="shared" si="25"/>
        <v/>
      </c>
      <c r="M283" s="14" t="str">
        <f>IF($B283="","",IFERROR(VLOOKUP($B283,Facturen!$A$3:$W$304,11,FALSE),""))</f>
        <v/>
      </c>
      <c r="N283" s="15" t="str">
        <f t="shared" si="26"/>
        <v/>
      </c>
      <c r="O283" s="15" t="str">
        <f>IF($B283="","",IFERROR(IF(VLOOKUP($B283,Facturen!$A$3:$W$304,7,FALSE)="",Instellingen!$B$4,VLOOKUP($B283,Facturen!$A$3:$W$304,7,FALSE)),""))</f>
        <v/>
      </c>
      <c r="P283" s="14" t="str">
        <f t="shared" si="27"/>
        <v/>
      </c>
      <c r="Q283" s="14" t="str">
        <f t="shared" si="28"/>
        <v/>
      </c>
      <c r="R283" s="14" t="str">
        <f t="shared" si="29"/>
        <v/>
      </c>
      <c r="S283" s="6"/>
    </row>
    <row r="284" spans="1:19" x14ac:dyDescent="0.3">
      <c r="A284" s="6"/>
      <c r="B284" s="6"/>
      <c r="C284" s="8"/>
      <c r="D284" s="6"/>
      <c r="E284" s="7"/>
      <c r="F284" s="6"/>
      <c r="G284" s="12"/>
      <c r="H284" s="18" t="str">
        <f>IF($F284="","",IF($F284="SRD",1,IF($F284="USD",IFERROR(INDEX(Instellingen!$B$22:$B$221,MATCH($C284,Instellingen!$A$22:$A$221,1)),""),IF($F284="EUR",IFERROR(INDEX(Instellingen!$C$22:$C$221,MATCH($C284,Instellingen!$A$22:$A$221,1)),""),""))))</f>
        <v/>
      </c>
      <c r="I284" s="16" t="str">
        <f>IF($B284="","",IFERROR(VLOOKUP($B284,Facturen!$A$3:$W$304,5,FALSE),""))</f>
        <v/>
      </c>
      <c r="J284" s="18" t="str">
        <f>IF($I284="","",IF($I284="SRD",1,IF($I284="USD",IFERROR(INDEX(Instellingen!$B$22:$B$221,MATCH($C284,Instellingen!$A$22:$A$221,1)),""),IF($I284="EUR",IFERROR(INDEX(Instellingen!$C$22:$C$221,MATCH($C284,Instellingen!$A$22:$A$221,1)),""),""))))</f>
        <v/>
      </c>
      <c r="K284" s="14" t="str">
        <f t="shared" si="24"/>
        <v/>
      </c>
      <c r="L284" s="14" t="str">
        <f t="shared" si="25"/>
        <v/>
      </c>
      <c r="M284" s="14" t="str">
        <f>IF($B284="","",IFERROR(VLOOKUP($B284,Facturen!$A$3:$W$304,11,FALSE),""))</f>
        <v/>
      </c>
      <c r="N284" s="15" t="str">
        <f t="shared" si="26"/>
        <v/>
      </c>
      <c r="O284" s="15" t="str">
        <f>IF($B284="","",IFERROR(IF(VLOOKUP($B284,Facturen!$A$3:$W$304,7,FALSE)="",Instellingen!$B$4,VLOOKUP($B284,Facturen!$A$3:$W$304,7,FALSE)),""))</f>
        <v/>
      </c>
      <c r="P284" s="14" t="str">
        <f t="shared" si="27"/>
        <v/>
      </c>
      <c r="Q284" s="14" t="str">
        <f t="shared" si="28"/>
        <v/>
      </c>
      <c r="R284" s="14" t="str">
        <f t="shared" si="29"/>
        <v/>
      </c>
      <c r="S284" s="6"/>
    </row>
    <row r="285" spans="1:19" x14ac:dyDescent="0.3">
      <c r="A285" s="6"/>
      <c r="B285" s="6"/>
      <c r="C285" s="8"/>
      <c r="D285" s="6"/>
      <c r="E285" s="7"/>
      <c r="F285" s="6"/>
      <c r="G285" s="12"/>
      <c r="H285" s="18" t="str">
        <f>IF($F285="","",IF($F285="SRD",1,IF($F285="USD",IFERROR(INDEX(Instellingen!$B$22:$B$221,MATCH($C285,Instellingen!$A$22:$A$221,1)),""),IF($F285="EUR",IFERROR(INDEX(Instellingen!$C$22:$C$221,MATCH($C285,Instellingen!$A$22:$A$221,1)),""),""))))</f>
        <v/>
      </c>
      <c r="I285" s="16" t="str">
        <f>IF($B285="","",IFERROR(VLOOKUP($B285,Facturen!$A$3:$W$304,5,FALSE),""))</f>
        <v/>
      </c>
      <c r="J285" s="18" t="str">
        <f>IF($I285="","",IF($I285="SRD",1,IF($I285="USD",IFERROR(INDEX(Instellingen!$B$22:$B$221,MATCH($C285,Instellingen!$A$22:$A$221,1)),""),IF($I285="EUR",IFERROR(INDEX(Instellingen!$C$22:$C$221,MATCH($C285,Instellingen!$A$22:$A$221,1)),""),""))))</f>
        <v/>
      </c>
      <c r="K285" s="14" t="str">
        <f t="shared" si="24"/>
        <v/>
      </c>
      <c r="L285" s="14" t="str">
        <f t="shared" si="25"/>
        <v/>
      </c>
      <c r="M285" s="14" t="str">
        <f>IF($B285="","",IFERROR(VLOOKUP($B285,Facturen!$A$3:$W$304,11,FALSE),""))</f>
        <v/>
      </c>
      <c r="N285" s="15" t="str">
        <f t="shared" si="26"/>
        <v/>
      </c>
      <c r="O285" s="15" t="str">
        <f>IF($B285="","",IFERROR(IF(VLOOKUP($B285,Facturen!$A$3:$W$304,7,FALSE)="",Instellingen!$B$4,VLOOKUP($B285,Facturen!$A$3:$W$304,7,FALSE)),""))</f>
        <v/>
      </c>
      <c r="P285" s="14" t="str">
        <f t="shared" si="27"/>
        <v/>
      </c>
      <c r="Q285" s="14" t="str">
        <f t="shared" si="28"/>
        <v/>
      </c>
      <c r="R285" s="14" t="str">
        <f t="shared" si="29"/>
        <v/>
      </c>
      <c r="S285" s="6"/>
    </row>
    <row r="286" spans="1:19" x14ac:dyDescent="0.3">
      <c r="A286" s="6"/>
      <c r="B286" s="6"/>
      <c r="C286" s="8"/>
      <c r="D286" s="6"/>
      <c r="E286" s="7"/>
      <c r="F286" s="6"/>
      <c r="G286" s="12"/>
      <c r="H286" s="18" t="str">
        <f>IF($F286="","",IF($F286="SRD",1,IF($F286="USD",IFERROR(INDEX(Instellingen!$B$22:$B$221,MATCH($C286,Instellingen!$A$22:$A$221,1)),""),IF($F286="EUR",IFERROR(INDEX(Instellingen!$C$22:$C$221,MATCH($C286,Instellingen!$A$22:$A$221,1)),""),""))))</f>
        <v/>
      </c>
      <c r="I286" s="16" t="str">
        <f>IF($B286="","",IFERROR(VLOOKUP($B286,Facturen!$A$3:$W$304,5,FALSE),""))</f>
        <v/>
      </c>
      <c r="J286" s="18" t="str">
        <f>IF($I286="","",IF($I286="SRD",1,IF($I286="USD",IFERROR(INDEX(Instellingen!$B$22:$B$221,MATCH($C286,Instellingen!$A$22:$A$221,1)),""),IF($I286="EUR",IFERROR(INDEX(Instellingen!$C$22:$C$221,MATCH($C286,Instellingen!$A$22:$A$221,1)),""),""))))</f>
        <v/>
      </c>
      <c r="K286" s="14" t="str">
        <f t="shared" si="24"/>
        <v/>
      </c>
      <c r="L286" s="14" t="str">
        <f t="shared" si="25"/>
        <v/>
      </c>
      <c r="M286" s="14" t="str">
        <f>IF($B286="","",IFERROR(VLOOKUP($B286,Facturen!$A$3:$W$304,11,FALSE),""))</f>
        <v/>
      </c>
      <c r="N286" s="15" t="str">
        <f t="shared" si="26"/>
        <v/>
      </c>
      <c r="O286" s="15" t="str">
        <f>IF($B286="","",IFERROR(IF(VLOOKUP($B286,Facturen!$A$3:$W$304,7,FALSE)="",Instellingen!$B$4,VLOOKUP($B286,Facturen!$A$3:$W$304,7,FALSE)),""))</f>
        <v/>
      </c>
      <c r="P286" s="14" t="str">
        <f t="shared" si="27"/>
        <v/>
      </c>
      <c r="Q286" s="14" t="str">
        <f t="shared" si="28"/>
        <v/>
      </c>
      <c r="R286" s="14" t="str">
        <f t="shared" si="29"/>
        <v/>
      </c>
      <c r="S286" s="6"/>
    </row>
    <row r="287" spans="1:19" x14ac:dyDescent="0.3">
      <c r="A287" s="6"/>
      <c r="B287" s="6"/>
      <c r="C287" s="8"/>
      <c r="D287" s="6"/>
      <c r="E287" s="7"/>
      <c r="F287" s="6"/>
      <c r="G287" s="12"/>
      <c r="H287" s="18" t="str">
        <f>IF($F287="","",IF($F287="SRD",1,IF($F287="USD",IFERROR(INDEX(Instellingen!$B$22:$B$221,MATCH($C287,Instellingen!$A$22:$A$221,1)),""),IF($F287="EUR",IFERROR(INDEX(Instellingen!$C$22:$C$221,MATCH($C287,Instellingen!$A$22:$A$221,1)),""),""))))</f>
        <v/>
      </c>
      <c r="I287" s="16" t="str">
        <f>IF($B287="","",IFERROR(VLOOKUP($B287,Facturen!$A$3:$W$304,5,FALSE),""))</f>
        <v/>
      </c>
      <c r="J287" s="18" t="str">
        <f>IF($I287="","",IF($I287="SRD",1,IF($I287="USD",IFERROR(INDEX(Instellingen!$B$22:$B$221,MATCH($C287,Instellingen!$A$22:$A$221,1)),""),IF($I287="EUR",IFERROR(INDEX(Instellingen!$C$22:$C$221,MATCH($C287,Instellingen!$A$22:$A$221,1)),""),""))))</f>
        <v/>
      </c>
      <c r="K287" s="14" t="str">
        <f t="shared" si="24"/>
        <v/>
      </c>
      <c r="L287" s="14" t="str">
        <f t="shared" si="25"/>
        <v/>
      </c>
      <c r="M287" s="14" t="str">
        <f>IF($B287="","",IFERROR(VLOOKUP($B287,Facturen!$A$3:$W$304,11,FALSE),""))</f>
        <v/>
      </c>
      <c r="N287" s="15" t="str">
        <f t="shared" si="26"/>
        <v/>
      </c>
      <c r="O287" s="15" t="str">
        <f>IF($B287="","",IFERROR(IF(VLOOKUP($B287,Facturen!$A$3:$W$304,7,FALSE)="",Instellingen!$B$4,VLOOKUP($B287,Facturen!$A$3:$W$304,7,FALSE)),""))</f>
        <v/>
      </c>
      <c r="P287" s="14" t="str">
        <f t="shared" si="27"/>
        <v/>
      </c>
      <c r="Q287" s="14" t="str">
        <f t="shared" si="28"/>
        <v/>
      </c>
      <c r="R287" s="14" t="str">
        <f t="shared" si="29"/>
        <v/>
      </c>
      <c r="S287" s="6"/>
    </row>
    <row r="288" spans="1:19" x14ac:dyDescent="0.3">
      <c r="A288" s="6"/>
      <c r="B288" s="6"/>
      <c r="C288" s="8"/>
      <c r="D288" s="6"/>
      <c r="E288" s="7"/>
      <c r="F288" s="6"/>
      <c r="G288" s="12"/>
      <c r="H288" s="18" t="str">
        <f>IF($F288="","",IF($F288="SRD",1,IF($F288="USD",IFERROR(INDEX(Instellingen!$B$22:$B$221,MATCH($C288,Instellingen!$A$22:$A$221,1)),""),IF($F288="EUR",IFERROR(INDEX(Instellingen!$C$22:$C$221,MATCH($C288,Instellingen!$A$22:$A$221,1)),""),""))))</f>
        <v/>
      </c>
      <c r="I288" s="16" t="str">
        <f>IF($B288="","",IFERROR(VLOOKUP($B288,Facturen!$A$3:$W$304,5,FALSE),""))</f>
        <v/>
      </c>
      <c r="J288" s="18" t="str">
        <f>IF($I288="","",IF($I288="SRD",1,IF($I288="USD",IFERROR(INDEX(Instellingen!$B$22:$B$221,MATCH($C288,Instellingen!$A$22:$A$221,1)),""),IF($I288="EUR",IFERROR(INDEX(Instellingen!$C$22:$C$221,MATCH($C288,Instellingen!$A$22:$A$221,1)),""),""))))</f>
        <v/>
      </c>
      <c r="K288" s="14" t="str">
        <f t="shared" si="24"/>
        <v/>
      </c>
      <c r="L288" s="14" t="str">
        <f t="shared" si="25"/>
        <v/>
      </c>
      <c r="M288" s="14" t="str">
        <f>IF($B288="","",IFERROR(VLOOKUP($B288,Facturen!$A$3:$W$304,11,FALSE),""))</f>
        <v/>
      </c>
      <c r="N288" s="15" t="str">
        <f t="shared" si="26"/>
        <v/>
      </c>
      <c r="O288" s="15" t="str">
        <f>IF($B288="","",IFERROR(IF(VLOOKUP($B288,Facturen!$A$3:$W$304,7,FALSE)="",Instellingen!$B$4,VLOOKUP($B288,Facturen!$A$3:$W$304,7,FALSE)),""))</f>
        <v/>
      </c>
      <c r="P288" s="14" t="str">
        <f t="shared" si="27"/>
        <v/>
      </c>
      <c r="Q288" s="14" t="str">
        <f t="shared" si="28"/>
        <v/>
      </c>
      <c r="R288" s="14" t="str">
        <f t="shared" si="29"/>
        <v/>
      </c>
      <c r="S288" s="6"/>
    </row>
    <row r="289" spans="1:19" x14ac:dyDescent="0.3">
      <c r="A289" s="6"/>
      <c r="B289" s="6"/>
      <c r="C289" s="8"/>
      <c r="D289" s="6"/>
      <c r="E289" s="7"/>
      <c r="F289" s="6"/>
      <c r="G289" s="12"/>
      <c r="H289" s="18" t="str">
        <f>IF($F289="","",IF($F289="SRD",1,IF($F289="USD",IFERROR(INDEX(Instellingen!$B$22:$B$221,MATCH($C289,Instellingen!$A$22:$A$221,1)),""),IF($F289="EUR",IFERROR(INDEX(Instellingen!$C$22:$C$221,MATCH($C289,Instellingen!$A$22:$A$221,1)),""),""))))</f>
        <v/>
      </c>
      <c r="I289" s="16" t="str">
        <f>IF($B289="","",IFERROR(VLOOKUP($B289,Facturen!$A$3:$W$304,5,FALSE),""))</f>
        <v/>
      </c>
      <c r="J289" s="18" t="str">
        <f>IF($I289="","",IF($I289="SRD",1,IF($I289="USD",IFERROR(INDEX(Instellingen!$B$22:$B$221,MATCH($C289,Instellingen!$A$22:$A$221,1)),""),IF($I289="EUR",IFERROR(INDEX(Instellingen!$C$22:$C$221,MATCH($C289,Instellingen!$A$22:$A$221,1)),""),""))))</f>
        <v/>
      </c>
      <c r="K289" s="14" t="str">
        <f t="shared" si="24"/>
        <v/>
      </c>
      <c r="L289" s="14" t="str">
        <f t="shared" si="25"/>
        <v/>
      </c>
      <c r="M289" s="14" t="str">
        <f>IF($B289="","",IFERROR(VLOOKUP($B289,Facturen!$A$3:$W$304,11,FALSE),""))</f>
        <v/>
      </c>
      <c r="N289" s="15" t="str">
        <f t="shared" si="26"/>
        <v/>
      </c>
      <c r="O289" s="15" t="str">
        <f>IF($B289="","",IFERROR(IF(VLOOKUP($B289,Facturen!$A$3:$W$304,7,FALSE)="",Instellingen!$B$4,VLOOKUP($B289,Facturen!$A$3:$W$304,7,FALSE)),""))</f>
        <v/>
      </c>
      <c r="P289" s="14" t="str">
        <f t="shared" si="27"/>
        <v/>
      </c>
      <c r="Q289" s="14" t="str">
        <f t="shared" si="28"/>
        <v/>
      </c>
      <c r="R289" s="14" t="str">
        <f t="shared" si="29"/>
        <v/>
      </c>
      <c r="S289" s="6"/>
    </row>
    <row r="290" spans="1:19" x14ac:dyDescent="0.3">
      <c r="A290" s="6"/>
      <c r="B290" s="6"/>
      <c r="C290" s="8"/>
      <c r="D290" s="6"/>
      <c r="E290" s="7"/>
      <c r="F290" s="6"/>
      <c r="G290" s="12"/>
      <c r="H290" s="18" t="str">
        <f>IF($F290="","",IF($F290="SRD",1,IF($F290="USD",IFERROR(INDEX(Instellingen!$B$22:$B$221,MATCH($C290,Instellingen!$A$22:$A$221,1)),""),IF($F290="EUR",IFERROR(INDEX(Instellingen!$C$22:$C$221,MATCH($C290,Instellingen!$A$22:$A$221,1)),""),""))))</f>
        <v/>
      </c>
      <c r="I290" s="16" t="str">
        <f>IF($B290="","",IFERROR(VLOOKUP($B290,Facturen!$A$3:$W$304,5,FALSE),""))</f>
        <v/>
      </c>
      <c r="J290" s="18" t="str">
        <f>IF($I290="","",IF($I290="SRD",1,IF($I290="USD",IFERROR(INDEX(Instellingen!$B$22:$B$221,MATCH($C290,Instellingen!$A$22:$A$221,1)),""),IF($I290="EUR",IFERROR(INDEX(Instellingen!$C$22:$C$221,MATCH($C290,Instellingen!$A$22:$A$221,1)),""),""))))</f>
        <v/>
      </c>
      <c r="K290" s="14" t="str">
        <f t="shared" si="24"/>
        <v/>
      </c>
      <c r="L290" s="14" t="str">
        <f t="shared" si="25"/>
        <v/>
      </c>
      <c r="M290" s="14" t="str">
        <f>IF($B290="","",IFERROR(VLOOKUP($B290,Facturen!$A$3:$W$304,11,FALSE),""))</f>
        <v/>
      </c>
      <c r="N290" s="15" t="str">
        <f t="shared" si="26"/>
        <v/>
      </c>
      <c r="O290" s="15" t="str">
        <f>IF($B290="","",IFERROR(IF(VLOOKUP($B290,Facturen!$A$3:$W$304,7,FALSE)="",Instellingen!$B$4,VLOOKUP($B290,Facturen!$A$3:$W$304,7,FALSE)),""))</f>
        <v/>
      </c>
      <c r="P290" s="14" t="str">
        <f t="shared" si="27"/>
        <v/>
      </c>
      <c r="Q290" s="14" t="str">
        <f t="shared" si="28"/>
        <v/>
      </c>
      <c r="R290" s="14" t="str">
        <f t="shared" si="29"/>
        <v/>
      </c>
      <c r="S290" s="6"/>
    </row>
    <row r="291" spans="1:19" x14ac:dyDescent="0.3">
      <c r="A291" s="6"/>
      <c r="B291" s="6"/>
      <c r="C291" s="8"/>
      <c r="D291" s="6"/>
      <c r="E291" s="7"/>
      <c r="F291" s="6"/>
      <c r="G291" s="12"/>
      <c r="H291" s="18" t="str">
        <f>IF($F291="","",IF($F291="SRD",1,IF($F291="USD",IFERROR(INDEX(Instellingen!$B$22:$B$221,MATCH($C291,Instellingen!$A$22:$A$221,1)),""),IF($F291="EUR",IFERROR(INDEX(Instellingen!$C$22:$C$221,MATCH($C291,Instellingen!$A$22:$A$221,1)),""),""))))</f>
        <v/>
      </c>
      <c r="I291" s="16" t="str">
        <f>IF($B291="","",IFERROR(VLOOKUP($B291,Facturen!$A$3:$W$304,5,FALSE),""))</f>
        <v/>
      </c>
      <c r="J291" s="18" t="str">
        <f>IF($I291="","",IF($I291="SRD",1,IF($I291="USD",IFERROR(INDEX(Instellingen!$B$22:$B$221,MATCH($C291,Instellingen!$A$22:$A$221,1)),""),IF($I291="EUR",IFERROR(INDEX(Instellingen!$C$22:$C$221,MATCH($C291,Instellingen!$A$22:$A$221,1)),""),""))))</f>
        <v/>
      </c>
      <c r="K291" s="14" t="str">
        <f t="shared" si="24"/>
        <v/>
      </c>
      <c r="L291" s="14" t="str">
        <f t="shared" si="25"/>
        <v/>
      </c>
      <c r="M291" s="14" t="str">
        <f>IF($B291="","",IFERROR(VLOOKUP($B291,Facturen!$A$3:$W$304,11,FALSE),""))</f>
        <v/>
      </c>
      <c r="N291" s="15" t="str">
        <f t="shared" si="26"/>
        <v/>
      </c>
      <c r="O291" s="15" t="str">
        <f>IF($B291="","",IFERROR(IF(VLOOKUP($B291,Facturen!$A$3:$W$304,7,FALSE)="",Instellingen!$B$4,VLOOKUP($B291,Facturen!$A$3:$W$304,7,FALSE)),""))</f>
        <v/>
      </c>
      <c r="P291" s="14" t="str">
        <f t="shared" si="27"/>
        <v/>
      </c>
      <c r="Q291" s="14" t="str">
        <f t="shared" si="28"/>
        <v/>
      </c>
      <c r="R291" s="14" t="str">
        <f t="shared" si="29"/>
        <v/>
      </c>
      <c r="S291" s="6"/>
    </row>
    <row r="292" spans="1:19" x14ac:dyDescent="0.3">
      <c r="A292" s="6"/>
      <c r="B292" s="6"/>
      <c r="C292" s="8"/>
      <c r="D292" s="6"/>
      <c r="E292" s="7"/>
      <c r="F292" s="6"/>
      <c r="G292" s="12"/>
      <c r="H292" s="18" t="str">
        <f>IF($F292="","",IF($F292="SRD",1,IF($F292="USD",IFERROR(INDEX(Instellingen!$B$22:$B$221,MATCH($C292,Instellingen!$A$22:$A$221,1)),""),IF($F292="EUR",IFERROR(INDEX(Instellingen!$C$22:$C$221,MATCH($C292,Instellingen!$A$22:$A$221,1)),""),""))))</f>
        <v/>
      </c>
      <c r="I292" s="16" t="str">
        <f>IF($B292="","",IFERROR(VLOOKUP($B292,Facturen!$A$3:$W$304,5,FALSE),""))</f>
        <v/>
      </c>
      <c r="J292" s="18" t="str">
        <f>IF($I292="","",IF($I292="SRD",1,IF($I292="USD",IFERROR(INDEX(Instellingen!$B$22:$B$221,MATCH($C292,Instellingen!$A$22:$A$221,1)),""),IF($I292="EUR",IFERROR(INDEX(Instellingen!$C$22:$C$221,MATCH($C292,Instellingen!$A$22:$A$221,1)),""),""))))</f>
        <v/>
      </c>
      <c r="K292" s="14" t="str">
        <f t="shared" si="24"/>
        <v/>
      </c>
      <c r="L292" s="14" t="str">
        <f t="shared" si="25"/>
        <v/>
      </c>
      <c r="M292" s="14" t="str">
        <f>IF($B292="","",IFERROR(VLOOKUP($B292,Facturen!$A$3:$W$304,11,FALSE),""))</f>
        <v/>
      </c>
      <c r="N292" s="15" t="str">
        <f t="shared" si="26"/>
        <v/>
      </c>
      <c r="O292" s="15" t="str">
        <f>IF($B292="","",IFERROR(IF(VLOOKUP($B292,Facturen!$A$3:$W$304,7,FALSE)="",Instellingen!$B$4,VLOOKUP($B292,Facturen!$A$3:$W$304,7,FALSE)),""))</f>
        <v/>
      </c>
      <c r="P292" s="14" t="str">
        <f t="shared" si="27"/>
        <v/>
      </c>
      <c r="Q292" s="14" t="str">
        <f t="shared" si="28"/>
        <v/>
      </c>
      <c r="R292" s="14" t="str">
        <f t="shared" si="29"/>
        <v/>
      </c>
      <c r="S292" s="6"/>
    </row>
    <row r="293" spans="1:19" x14ac:dyDescent="0.3">
      <c r="A293" s="6"/>
      <c r="B293" s="6"/>
      <c r="C293" s="8"/>
      <c r="D293" s="6"/>
      <c r="E293" s="7"/>
      <c r="F293" s="6"/>
      <c r="G293" s="12"/>
      <c r="H293" s="18" t="str">
        <f>IF($F293="","",IF($F293="SRD",1,IF($F293="USD",IFERROR(INDEX(Instellingen!$B$22:$B$221,MATCH($C293,Instellingen!$A$22:$A$221,1)),""),IF($F293="EUR",IFERROR(INDEX(Instellingen!$C$22:$C$221,MATCH($C293,Instellingen!$A$22:$A$221,1)),""),""))))</f>
        <v/>
      </c>
      <c r="I293" s="16" t="str">
        <f>IF($B293="","",IFERROR(VLOOKUP($B293,Facturen!$A$3:$W$304,5,FALSE),""))</f>
        <v/>
      </c>
      <c r="J293" s="18" t="str">
        <f>IF($I293="","",IF($I293="SRD",1,IF($I293="USD",IFERROR(INDEX(Instellingen!$B$22:$B$221,MATCH($C293,Instellingen!$A$22:$A$221,1)),""),IF($I293="EUR",IFERROR(INDEX(Instellingen!$C$22:$C$221,MATCH($C293,Instellingen!$A$22:$A$221,1)),""),""))))</f>
        <v/>
      </c>
      <c r="K293" s="14" t="str">
        <f t="shared" si="24"/>
        <v/>
      </c>
      <c r="L293" s="14" t="str">
        <f t="shared" si="25"/>
        <v/>
      </c>
      <c r="M293" s="14" t="str">
        <f>IF($B293="","",IFERROR(VLOOKUP($B293,Facturen!$A$3:$W$304,11,FALSE),""))</f>
        <v/>
      </c>
      <c r="N293" s="15" t="str">
        <f t="shared" si="26"/>
        <v/>
      </c>
      <c r="O293" s="15" t="str">
        <f>IF($B293="","",IFERROR(IF(VLOOKUP($B293,Facturen!$A$3:$W$304,7,FALSE)="",Instellingen!$B$4,VLOOKUP($B293,Facturen!$A$3:$W$304,7,FALSE)),""))</f>
        <v/>
      </c>
      <c r="P293" s="14" t="str">
        <f t="shared" si="27"/>
        <v/>
      </c>
      <c r="Q293" s="14" t="str">
        <f t="shared" si="28"/>
        <v/>
      </c>
      <c r="R293" s="14" t="str">
        <f t="shared" si="29"/>
        <v/>
      </c>
      <c r="S293" s="6"/>
    </row>
    <row r="294" spans="1:19" x14ac:dyDescent="0.3">
      <c r="A294" s="6"/>
      <c r="B294" s="6"/>
      <c r="C294" s="8"/>
      <c r="D294" s="6"/>
      <c r="E294" s="7"/>
      <c r="F294" s="6"/>
      <c r="G294" s="12"/>
      <c r="H294" s="18" t="str">
        <f>IF($F294="","",IF($F294="SRD",1,IF($F294="USD",IFERROR(INDEX(Instellingen!$B$22:$B$221,MATCH($C294,Instellingen!$A$22:$A$221,1)),""),IF($F294="EUR",IFERROR(INDEX(Instellingen!$C$22:$C$221,MATCH($C294,Instellingen!$A$22:$A$221,1)),""),""))))</f>
        <v/>
      </c>
      <c r="I294" s="16" t="str">
        <f>IF($B294="","",IFERROR(VLOOKUP($B294,Facturen!$A$3:$W$304,5,FALSE),""))</f>
        <v/>
      </c>
      <c r="J294" s="18" t="str">
        <f>IF($I294="","",IF($I294="SRD",1,IF($I294="USD",IFERROR(INDEX(Instellingen!$B$22:$B$221,MATCH($C294,Instellingen!$A$22:$A$221,1)),""),IF($I294="EUR",IFERROR(INDEX(Instellingen!$C$22:$C$221,MATCH($C294,Instellingen!$A$22:$A$221,1)),""),""))))</f>
        <v/>
      </c>
      <c r="K294" s="14" t="str">
        <f t="shared" si="24"/>
        <v/>
      </c>
      <c r="L294" s="14" t="str">
        <f t="shared" si="25"/>
        <v/>
      </c>
      <c r="M294" s="14" t="str">
        <f>IF($B294="","",IFERROR(VLOOKUP($B294,Facturen!$A$3:$W$304,11,FALSE),""))</f>
        <v/>
      </c>
      <c r="N294" s="15" t="str">
        <f t="shared" si="26"/>
        <v/>
      </c>
      <c r="O294" s="15" t="str">
        <f>IF($B294="","",IFERROR(IF(VLOOKUP($B294,Facturen!$A$3:$W$304,7,FALSE)="",Instellingen!$B$4,VLOOKUP($B294,Facturen!$A$3:$W$304,7,FALSE)),""))</f>
        <v/>
      </c>
      <c r="P294" s="14" t="str">
        <f t="shared" si="27"/>
        <v/>
      </c>
      <c r="Q294" s="14" t="str">
        <f t="shared" si="28"/>
        <v/>
      </c>
      <c r="R294" s="14" t="str">
        <f t="shared" si="29"/>
        <v/>
      </c>
      <c r="S294" s="6"/>
    </row>
    <row r="295" spans="1:19" x14ac:dyDescent="0.3">
      <c r="A295" s="6"/>
      <c r="B295" s="6"/>
      <c r="C295" s="8"/>
      <c r="D295" s="6"/>
      <c r="E295" s="7"/>
      <c r="F295" s="6"/>
      <c r="G295" s="12"/>
      <c r="H295" s="18" t="str">
        <f>IF($F295="","",IF($F295="SRD",1,IF($F295="USD",IFERROR(INDEX(Instellingen!$B$22:$B$221,MATCH($C295,Instellingen!$A$22:$A$221,1)),""),IF($F295="EUR",IFERROR(INDEX(Instellingen!$C$22:$C$221,MATCH($C295,Instellingen!$A$22:$A$221,1)),""),""))))</f>
        <v/>
      </c>
      <c r="I295" s="16" t="str">
        <f>IF($B295="","",IFERROR(VLOOKUP($B295,Facturen!$A$3:$W$304,5,FALSE),""))</f>
        <v/>
      </c>
      <c r="J295" s="18" t="str">
        <f>IF($I295="","",IF($I295="SRD",1,IF($I295="USD",IFERROR(INDEX(Instellingen!$B$22:$B$221,MATCH($C295,Instellingen!$A$22:$A$221,1)),""),IF($I295="EUR",IFERROR(INDEX(Instellingen!$C$22:$C$221,MATCH($C295,Instellingen!$A$22:$A$221,1)),""),""))))</f>
        <v/>
      </c>
      <c r="K295" s="14" t="str">
        <f t="shared" si="24"/>
        <v/>
      </c>
      <c r="L295" s="14" t="str">
        <f t="shared" si="25"/>
        <v/>
      </c>
      <c r="M295" s="14" t="str">
        <f>IF($B295="","",IFERROR(VLOOKUP($B295,Facturen!$A$3:$W$304,11,FALSE),""))</f>
        <v/>
      </c>
      <c r="N295" s="15" t="str">
        <f t="shared" si="26"/>
        <v/>
      </c>
      <c r="O295" s="15" t="str">
        <f>IF($B295="","",IFERROR(IF(VLOOKUP($B295,Facturen!$A$3:$W$304,7,FALSE)="",Instellingen!$B$4,VLOOKUP($B295,Facturen!$A$3:$W$304,7,FALSE)),""))</f>
        <v/>
      </c>
      <c r="P295" s="14" t="str">
        <f t="shared" si="27"/>
        <v/>
      </c>
      <c r="Q295" s="14" t="str">
        <f t="shared" si="28"/>
        <v/>
      </c>
      <c r="R295" s="14" t="str">
        <f t="shared" si="29"/>
        <v/>
      </c>
      <c r="S295" s="6"/>
    </row>
    <row r="296" spans="1:19" x14ac:dyDescent="0.3">
      <c r="A296" s="6"/>
      <c r="B296" s="6"/>
      <c r="C296" s="8"/>
      <c r="D296" s="6"/>
      <c r="E296" s="7"/>
      <c r="F296" s="6"/>
      <c r="G296" s="12"/>
      <c r="H296" s="18" t="str">
        <f>IF($F296="","",IF($F296="SRD",1,IF($F296="USD",IFERROR(INDEX(Instellingen!$B$22:$B$221,MATCH($C296,Instellingen!$A$22:$A$221,1)),""),IF($F296="EUR",IFERROR(INDEX(Instellingen!$C$22:$C$221,MATCH($C296,Instellingen!$A$22:$A$221,1)),""),""))))</f>
        <v/>
      </c>
      <c r="I296" s="16" t="str">
        <f>IF($B296="","",IFERROR(VLOOKUP($B296,Facturen!$A$3:$W$304,5,FALSE),""))</f>
        <v/>
      </c>
      <c r="J296" s="18" t="str">
        <f>IF($I296="","",IF($I296="SRD",1,IF($I296="USD",IFERROR(INDEX(Instellingen!$B$22:$B$221,MATCH($C296,Instellingen!$A$22:$A$221,1)),""),IF($I296="EUR",IFERROR(INDEX(Instellingen!$C$22:$C$221,MATCH($C296,Instellingen!$A$22:$A$221,1)),""),""))))</f>
        <v/>
      </c>
      <c r="K296" s="14" t="str">
        <f t="shared" si="24"/>
        <v/>
      </c>
      <c r="L296" s="14" t="str">
        <f t="shared" si="25"/>
        <v/>
      </c>
      <c r="M296" s="14" t="str">
        <f>IF($B296="","",IFERROR(VLOOKUP($B296,Facturen!$A$3:$W$304,11,FALSE),""))</f>
        <v/>
      </c>
      <c r="N296" s="15" t="str">
        <f t="shared" si="26"/>
        <v/>
      </c>
      <c r="O296" s="15" t="str">
        <f>IF($B296="","",IFERROR(IF(VLOOKUP($B296,Facturen!$A$3:$W$304,7,FALSE)="",Instellingen!$B$4,VLOOKUP($B296,Facturen!$A$3:$W$304,7,FALSE)),""))</f>
        <v/>
      </c>
      <c r="P296" s="14" t="str">
        <f t="shared" si="27"/>
        <v/>
      </c>
      <c r="Q296" s="14" t="str">
        <f t="shared" si="28"/>
        <v/>
      </c>
      <c r="R296" s="14" t="str">
        <f t="shared" si="29"/>
        <v/>
      </c>
      <c r="S296" s="6"/>
    </row>
    <row r="297" spans="1:19" x14ac:dyDescent="0.3">
      <c r="A297" s="6"/>
      <c r="B297" s="6"/>
      <c r="C297" s="8"/>
      <c r="D297" s="6"/>
      <c r="E297" s="7"/>
      <c r="F297" s="6"/>
      <c r="G297" s="12"/>
      <c r="H297" s="18" t="str">
        <f>IF($F297="","",IF($F297="SRD",1,IF($F297="USD",IFERROR(INDEX(Instellingen!$B$22:$B$221,MATCH($C297,Instellingen!$A$22:$A$221,1)),""),IF($F297="EUR",IFERROR(INDEX(Instellingen!$C$22:$C$221,MATCH($C297,Instellingen!$A$22:$A$221,1)),""),""))))</f>
        <v/>
      </c>
      <c r="I297" s="16" t="str">
        <f>IF($B297="","",IFERROR(VLOOKUP($B297,Facturen!$A$3:$W$304,5,FALSE),""))</f>
        <v/>
      </c>
      <c r="J297" s="18" t="str">
        <f>IF($I297="","",IF($I297="SRD",1,IF($I297="USD",IFERROR(INDEX(Instellingen!$B$22:$B$221,MATCH($C297,Instellingen!$A$22:$A$221,1)),""),IF($I297="EUR",IFERROR(INDEX(Instellingen!$C$22:$C$221,MATCH($C297,Instellingen!$A$22:$A$221,1)),""),""))))</f>
        <v/>
      </c>
      <c r="K297" s="14" t="str">
        <f t="shared" si="24"/>
        <v/>
      </c>
      <c r="L297" s="14" t="str">
        <f t="shared" si="25"/>
        <v/>
      </c>
      <c r="M297" s="14" t="str">
        <f>IF($B297="","",IFERROR(VLOOKUP($B297,Facturen!$A$3:$W$304,11,FALSE),""))</f>
        <v/>
      </c>
      <c r="N297" s="15" t="str">
        <f t="shared" si="26"/>
        <v/>
      </c>
      <c r="O297" s="15" t="str">
        <f>IF($B297="","",IFERROR(IF(VLOOKUP($B297,Facturen!$A$3:$W$304,7,FALSE)="",Instellingen!$B$4,VLOOKUP($B297,Facturen!$A$3:$W$304,7,FALSE)),""))</f>
        <v/>
      </c>
      <c r="P297" s="14" t="str">
        <f t="shared" si="27"/>
        <v/>
      </c>
      <c r="Q297" s="14" t="str">
        <f t="shared" si="28"/>
        <v/>
      </c>
      <c r="R297" s="14" t="str">
        <f t="shared" si="29"/>
        <v/>
      </c>
      <c r="S297" s="6"/>
    </row>
    <row r="298" spans="1:19" x14ac:dyDescent="0.3">
      <c r="A298" s="6"/>
      <c r="B298" s="6"/>
      <c r="C298" s="8"/>
      <c r="D298" s="6"/>
      <c r="E298" s="7"/>
      <c r="F298" s="6"/>
      <c r="G298" s="12"/>
      <c r="H298" s="18" t="str">
        <f>IF($F298="","",IF($F298="SRD",1,IF($F298="USD",IFERROR(INDEX(Instellingen!$B$22:$B$221,MATCH($C298,Instellingen!$A$22:$A$221,1)),""),IF($F298="EUR",IFERROR(INDEX(Instellingen!$C$22:$C$221,MATCH($C298,Instellingen!$A$22:$A$221,1)),""),""))))</f>
        <v/>
      </c>
      <c r="I298" s="16" t="str">
        <f>IF($B298="","",IFERROR(VLOOKUP($B298,Facturen!$A$3:$W$304,5,FALSE),""))</f>
        <v/>
      </c>
      <c r="J298" s="18" t="str">
        <f>IF($I298="","",IF($I298="SRD",1,IF($I298="USD",IFERROR(INDEX(Instellingen!$B$22:$B$221,MATCH($C298,Instellingen!$A$22:$A$221,1)),""),IF($I298="EUR",IFERROR(INDEX(Instellingen!$C$22:$C$221,MATCH($C298,Instellingen!$A$22:$A$221,1)),""),""))))</f>
        <v/>
      </c>
      <c r="K298" s="14" t="str">
        <f t="shared" si="24"/>
        <v/>
      </c>
      <c r="L298" s="14" t="str">
        <f t="shared" si="25"/>
        <v/>
      </c>
      <c r="M298" s="14" t="str">
        <f>IF($B298="","",IFERROR(VLOOKUP($B298,Facturen!$A$3:$W$304,11,FALSE),""))</f>
        <v/>
      </c>
      <c r="N298" s="15" t="str">
        <f t="shared" si="26"/>
        <v/>
      </c>
      <c r="O298" s="15" t="str">
        <f>IF($B298="","",IFERROR(IF(VLOOKUP($B298,Facturen!$A$3:$W$304,7,FALSE)="",Instellingen!$B$4,VLOOKUP($B298,Facturen!$A$3:$W$304,7,FALSE)),""))</f>
        <v/>
      </c>
      <c r="P298" s="14" t="str">
        <f t="shared" si="27"/>
        <v/>
      </c>
      <c r="Q298" s="14" t="str">
        <f t="shared" si="28"/>
        <v/>
      </c>
      <c r="R298" s="14" t="str">
        <f t="shared" si="29"/>
        <v/>
      </c>
      <c r="S298" s="6"/>
    </row>
    <row r="299" spans="1:19" x14ac:dyDescent="0.3">
      <c r="A299" s="6"/>
      <c r="B299" s="6"/>
      <c r="C299" s="8"/>
      <c r="D299" s="6"/>
      <c r="E299" s="7"/>
      <c r="F299" s="6"/>
      <c r="G299" s="12"/>
      <c r="H299" s="18" t="str">
        <f>IF($F299="","",IF($F299="SRD",1,IF($F299="USD",IFERROR(INDEX(Instellingen!$B$22:$B$221,MATCH($C299,Instellingen!$A$22:$A$221,1)),""),IF($F299="EUR",IFERROR(INDEX(Instellingen!$C$22:$C$221,MATCH($C299,Instellingen!$A$22:$A$221,1)),""),""))))</f>
        <v/>
      </c>
      <c r="I299" s="16" t="str">
        <f>IF($B299="","",IFERROR(VLOOKUP($B299,Facturen!$A$3:$W$304,5,FALSE),""))</f>
        <v/>
      </c>
      <c r="J299" s="18" t="str">
        <f>IF($I299="","",IF($I299="SRD",1,IF($I299="USD",IFERROR(INDEX(Instellingen!$B$22:$B$221,MATCH($C299,Instellingen!$A$22:$A$221,1)),""),IF($I299="EUR",IFERROR(INDEX(Instellingen!$C$22:$C$221,MATCH($C299,Instellingen!$A$22:$A$221,1)),""),""))))</f>
        <v/>
      </c>
      <c r="K299" s="14" t="str">
        <f t="shared" si="24"/>
        <v/>
      </c>
      <c r="L299" s="14" t="str">
        <f t="shared" si="25"/>
        <v/>
      </c>
      <c r="M299" s="14" t="str">
        <f>IF($B299="","",IFERROR(VLOOKUP($B299,Facturen!$A$3:$W$304,11,FALSE),""))</f>
        <v/>
      </c>
      <c r="N299" s="15" t="str">
        <f t="shared" si="26"/>
        <v/>
      </c>
      <c r="O299" s="15" t="str">
        <f>IF($B299="","",IFERROR(IF(VLOOKUP($B299,Facturen!$A$3:$W$304,7,FALSE)="",Instellingen!$B$4,VLOOKUP($B299,Facturen!$A$3:$W$304,7,FALSE)),""))</f>
        <v/>
      </c>
      <c r="P299" s="14" t="str">
        <f t="shared" si="27"/>
        <v/>
      </c>
      <c r="Q299" s="14" t="str">
        <f t="shared" si="28"/>
        <v/>
      </c>
      <c r="R299" s="14" t="str">
        <f t="shared" si="29"/>
        <v/>
      </c>
      <c r="S299" s="6"/>
    </row>
    <row r="300" spans="1:19" x14ac:dyDescent="0.3">
      <c r="A300" s="6"/>
      <c r="B300" s="6"/>
      <c r="C300" s="8"/>
      <c r="D300" s="6"/>
      <c r="E300" s="7"/>
      <c r="F300" s="6"/>
      <c r="G300" s="12"/>
      <c r="H300" s="18" t="str">
        <f>IF($F300="","",IF($F300="SRD",1,IF($F300="USD",IFERROR(INDEX(Instellingen!$B$22:$B$221,MATCH($C300,Instellingen!$A$22:$A$221,1)),""),IF($F300="EUR",IFERROR(INDEX(Instellingen!$C$22:$C$221,MATCH($C300,Instellingen!$A$22:$A$221,1)),""),""))))</f>
        <v/>
      </c>
      <c r="I300" s="16" t="str">
        <f>IF($B300="","",IFERROR(VLOOKUP($B300,Facturen!$A$3:$W$304,5,FALSE),""))</f>
        <v/>
      </c>
      <c r="J300" s="18" t="str">
        <f>IF($I300="","",IF($I300="SRD",1,IF($I300="USD",IFERROR(INDEX(Instellingen!$B$22:$B$221,MATCH($C300,Instellingen!$A$22:$A$221,1)),""),IF($I300="EUR",IFERROR(INDEX(Instellingen!$C$22:$C$221,MATCH($C300,Instellingen!$A$22:$A$221,1)),""),""))))</f>
        <v/>
      </c>
      <c r="K300" s="14" t="str">
        <f t="shared" si="24"/>
        <v/>
      </c>
      <c r="L300" s="14" t="str">
        <f t="shared" si="25"/>
        <v/>
      </c>
      <c r="M300" s="14" t="str">
        <f>IF($B300="","",IFERROR(VLOOKUP($B300,Facturen!$A$3:$W$304,11,FALSE),""))</f>
        <v/>
      </c>
      <c r="N300" s="15" t="str">
        <f t="shared" si="26"/>
        <v/>
      </c>
      <c r="O300" s="15" t="str">
        <f>IF($B300="","",IFERROR(IF(VLOOKUP($B300,Facturen!$A$3:$W$304,7,FALSE)="",Instellingen!$B$4,VLOOKUP($B300,Facturen!$A$3:$W$304,7,FALSE)),""))</f>
        <v/>
      </c>
      <c r="P300" s="14" t="str">
        <f t="shared" si="27"/>
        <v/>
      </c>
      <c r="Q300" s="14" t="str">
        <f t="shared" si="28"/>
        <v/>
      </c>
      <c r="R300" s="14" t="str">
        <f t="shared" si="29"/>
        <v/>
      </c>
      <c r="S300" s="6"/>
    </row>
    <row r="301" spans="1:19" x14ac:dyDescent="0.3">
      <c r="A301" s="6"/>
      <c r="B301" s="6"/>
      <c r="C301" s="8"/>
      <c r="D301" s="6"/>
      <c r="E301" s="7"/>
      <c r="F301" s="6"/>
      <c r="G301" s="12"/>
      <c r="H301" s="18" t="str">
        <f>IF($F301="","",IF($F301="SRD",1,IF($F301="USD",IFERROR(INDEX(Instellingen!$B$22:$B$221,MATCH($C301,Instellingen!$A$22:$A$221,1)),""),IF($F301="EUR",IFERROR(INDEX(Instellingen!$C$22:$C$221,MATCH($C301,Instellingen!$A$22:$A$221,1)),""),""))))</f>
        <v/>
      </c>
      <c r="I301" s="16" t="str">
        <f>IF($B301="","",IFERROR(VLOOKUP($B301,Facturen!$A$3:$W$304,5,FALSE),""))</f>
        <v/>
      </c>
      <c r="J301" s="18" t="str">
        <f>IF($I301="","",IF($I301="SRD",1,IF($I301="USD",IFERROR(INDEX(Instellingen!$B$22:$B$221,MATCH($C301,Instellingen!$A$22:$A$221,1)),""),IF($I301="EUR",IFERROR(INDEX(Instellingen!$C$22:$C$221,MATCH($C301,Instellingen!$A$22:$A$221,1)),""),""))))</f>
        <v/>
      </c>
      <c r="K301" s="14" t="str">
        <f t="shared" si="24"/>
        <v/>
      </c>
      <c r="L301" s="14" t="str">
        <f t="shared" si="25"/>
        <v/>
      </c>
      <c r="M301" s="14" t="str">
        <f>IF($B301="","",IFERROR(VLOOKUP($B301,Facturen!$A$3:$W$304,11,FALSE),""))</f>
        <v/>
      </c>
      <c r="N301" s="15" t="str">
        <f t="shared" si="26"/>
        <v/>
      </c>
      <c r="O301" s="15" t="str">
        <f>IF($B301="","",IFERROR(IF(VLOOKUP($B301,Facturen!$A$3:$W$304,7,FALSE)="",Instellingen!$B$4,VLOOKUP($B301,Facturen!$A$3:$W$304,7,FALSE)),""))</f>
        <v/>
      </c>
      <c r="P301" s="14" t="str">
        <f t="shared" si="27"/>
        <v/>
      </c>
      <c r="Q301" s="14" t="str">
        <f t="shared" si="28"/>
        <v/>
      </c>
      <c r="R301" s="14" t="str">
        <f t="shared" si="29"/>
        <v/>
      </c>
      <c r="S301" s="6"/>
    </row>
    <row r="302" spans="1:19" x14ac:dyDescent="0.3">
      <c r="A302" s="6"/>
      <c r="B302" s="6"/>
      <c r="C302" s="8"/>
      <c r="D302" s="6"/>
      <c r="E302" s="7"/>
      <c r="F302" s="6"/>
      <c r="G302" s="12"/>
      <c r="H302" s="18" t="str">
        <f>IF($F302="","",IF($F302="SRD",1,IF($F302="USD",IFERROR(INDEX(Instellingen!$B$22:$B$221,MATCH($C302,Instellingen!$A$22:$A$221,1)),""),IF($F302="EUR",IFERROR(INDEX(Instellingen!$C$22:$C$221,MATCH($C302,Instellingen!$A$22:$A$221,1)),""),""))))</f>
        <v/>
      </c>
      <c r="I302" s="16" t="str">
        <f>IF($B302="","",IFERROR(VLOOKUP($B302,Facturen!$A$3:$W$304,5,FALSE),""))</f>
        <v/>
      </c>
      <c r="J302" s="18" t="str">
        <f>IF($I302="","",IF($I302="SRD",1,IF($I302="USD",IFERROR(INDEX(Instellingen!$B$22:$B$221,MATCH($C302,Instellingen!$A$22:$A$221,1)),""),IF($I302="EUR",IFERROR(INDEX(Instellingen!$C$22:$C$221,MATCH($C302,Instellingen!$A$22:$A$221,1)),""),""))))</f>
        <v/>
      </c>
      <c r="K302" s="14" t="str">
        <f t="shared" si="24"/>
        <v/>
      </c>
      <c r="L302" s="14" t="str">
        <f t="shared" si="25"/>
        <v/>
      </c>
      <c r="M302" s="14" t="str">
        <f>IF($B302="","",IFERROR(VLOOKUP($B302,Facturen!$A$3:$W$304,11,FALSE),""))</f>
        <v/>
      </c>
      <c r="N302" s="15" t="str">
        <f t="shared" si="26"/>
        <v/>
      </c>
      <c r="O302" s="15" t="str">
        <f>IF($B302="","",IFERROR(IF(VLOOKUP($B302,Facturen!$A$3:$W$304,7,FALSE)="",Instellingen!$B$4,VLOOKUP($B302,Facturen!$A$3:$W$304,7,FALSE)),""))</f>
        <v/>
      </c>
      <c r="P302" s="14" t="str">
        <f t="shared" si="27"/>
        <v/>
      </c>
      <c r="Q302" s="14" t="str">
        <f t="shared" si="28"/>
        <v/>
      </c>
      <c r="R302" s="14" t="str">
        <f t="shared" si="29"/>
        <v/>
      </c>
      <c r="S302" s="6"/>
    </row>
    <row r="303" spans="1:19" x14ac:dyDescent="0.3">
      <c r="A303" s="6"/>
      <c r="B303" s="6"/>
      <c r="C303" s="8"/>
      <c r="D303" s="6"/>
      <c r="E303" s="7"/>
      <c r="F303" s="6"/>
      <c r="G303" s="12"/>
      <c r="H303" s="18" t="str">
        <f>IF($F303="","",IF($F303="SRD",1,IF($F303="USD",IFERROR(INDEX(Instellingen!$B$22:$B$221,MATCH($C303,Instellingen!$A$22:$A$221,1)),""),IF($F303="EUR",IFERROR(INDEX(Instellingen!$C$22:$C$221,MATCH($C303,Instellingen!$A$22:$A$221,1)),""),""))))</f>
        <v/>
      </c>
      <c r="I303" s="16" t="str">
        <f>IF($B303="","",IFERROR(VLOOKUP($B303,Facturen!$A$3:$W$304,5,FALSE),""))</f>
        <v/>
      </c>
      <c r="J303" s="18" t="str">
        <f>IF($I303="","",IF($I303="SRD",1,IF($I303="USD",IFERROR(INDEX(Instellingen!$B$22:$B$221,MATCH($C303,Instellingen!$A$22:$A$221,1)),""),IF($I303="EUR",IFERROR(INDEX(Instellingen!$C$22:$C$221,MATCH($C303,Instellingen!$A$22:$A$221,1)),""),""))))</f>
        <v/>
      </c>
      <c r="K303" s="14" t="str">
        <f t="shared" si="24"/>
        <v/>
      </c>
      <c r="L303" s="14" t="str">
        <f t="shared" si="25"/>
        <v/>
      </c>
      <c r="M303" s="14" t="str">
        <f>IF($B303="","",IFERROR(VLOOKUP($B303,Facturen!$A$3:$W$304,11,FALSE),""))</f>
        <v/>
      </c>
      <c r="N303" s="15" t="str">
        <f t="shared" si="26"/>
        <v/>
      </c>
      <c r="O303" s="15" t="str">
        <f>IF($B303="","",IFERROR(IF(VLOOKUP($B303,Facturen!$A$3:$W$304,7,FALSE)="",Instellingen!$B$4,VLOOKUP($B303,Facturen!$A$3:$W$304,7,FALSE)),""))</f>
        <v/>
      </c>
      <c r="P303" s="14" t="str">
        <f t="shared" si="27"/>
        <v/>
      </c>
      <c r="Q303" s="14" t="str">
        <f t="shared" si="28"/>
        <v/>
      </c>
      <c r="R303" s="14" t="str">
        <f t="shared" si="29"/>
        <v/>
      </c>
      <c r="S303" s="6"/>
    </row>
    <row r="304" spans="1:19" x14ac:dyDescent="0.3">
      <c r="A304" s="6"/>
      <c r="B304" s="6"/>
      <c r="C304" s="8"/>
      <c r="D304" s="6"/>
      <c r="E304" s="7"/>
      <c r="F304" s="6"/>
      <c r="G304" s="12"/>
      <c r="H304" s="18" t="str">
        <f>IF($F304="","",IF($F304="SRD",1,IF($F304="USD",IFERROR(INDEX(Instellingen!$B$22:$B$221,MATCH($C304,Instellingen!$A$22:$A$221,1)),""),IF($F304="EUR",IFERROR(INDEX(Instellingen!$C$22:$C$221,MATCH($C304,Instellingen!$A$22:$A$221,1)),""),""))))</f>
        <v/>
      </c>
      <c r="I304" s="16" t="str">
        <f>IF($B304="","",IFERROR(VLOOKUP($B304,Facturen!$A$3:$W$304,5,FALSE),""))</f>
        <v/>
      </c>
      <c r="J304" s="18" t="str">
        <f>IF($I304="","",IF($I304="SRD",1,IF($I304="USD",IFERROR(INDEX(Instellingen!$B$22:$B$221,MATCH($C304,Instellingen!$A$22:$A$221,1)),""),IF($I304="EUR",IFERROR(INDEX(Instellingen!$C$22:$C$221,MATCH($C304,Instellingen!$A$22:$A$221,1)),""),""))))</f>
        <v/>
      </c>
      <c r="K304" s="14" t="str">
        <f t="shared" si="24"/>
        <v/>
      </c>
      <c r="L304" s="14" t="str">
        <f t="shared" si="25"/>
        <v/>
      </c>
      <c r="M304" s="14" t="str">
        <f>IF($B304="","",IFERROR(VLOOKUP($B304,Facturen!$A$3:$W$304,11,FALSE),""))</f>
        <v/>
      </c>
      <c r="N304" s="15" t="str">
        <f t="shared" si="26"/>
        <v/>
      </c>
      <c r="O304" s="15" t="str">
        <f>IF($B304="","",IFERROR(IF(VLOOKUP($B304,Facturen!$A$3:$W$304,7,FALSE)="",Instellingen!$B$4,VLOOKUP($B304,Facturen!$A$3:$W$304,7,FALSE)),""))</f>
        <v/>
      </c>
      <c r="P304" s="14" t="str">
        <f t="shared" si="27"/>
        <v/>
      </c>
      <c r="Q304" s="14" t="str">
        <f t="shared" si="28"/>
        <v/>
      </c>
      <c r="R304" s="14" t="str">
        <f t="shared" si="29"/>
        <v/>
      </c>
      <c r="S304" s="6"/>
    </row>
    <row r="305" spans="1:19" x14ac:dyDescent="0.3">
      <c r="A305" s="6"/>
      <c r="B305" s="6"/>
      <c r="C305" s="8"/>
      <c r="D305" s="6"/>
      <c r="E305" s="7"/>
      <c r="F305" s="6"/>
      <c r="G305" s="12"/>
      <c r="H305" s="18" t="str">
        <f>IF($F305="","",IF($F305="SRD",1,IF($F305="USD",IFERROR(INDEX(Instellingen!$B$22:$B$221,MATCH($C305,Instellingen!$A$22:$A$221,1)),""),IF($F305="EUR",IFERROR(INDEX(Instellingen!$C$22:$C$221,MATCH($C305,Instellingen!$A$22:$A$221,1)),""),""))))</f>
        <v/>
      </c>
      <c r="I305" s="16" t="str">
        <f>IF($B305="","",IFERROR(VLOOKUP($B305,Facturen!$A$3:$W$304,5,FALSE),""))</f>
        <v/>
      </c>
      <c r="J305" s="18" t="str">
        <f>IF($I305="","",IF($I305="SRD",1,IF($I305="USD",IFERROR(INDEX(Instellingen!$B$22:$B$221,MATCH($C305,Instellingen!$A$22:$A$221,1)),""),IF($I305="EUR",IFERROR(INDEX(Instellingen!$C$22:$C$221,MATCH($C305,Instellingen!$A$22:$A$221,1)),""),""))))</f>
        <v/>
      </c>
      <c r="K305" s="14" t="str">
        <f t="shared" si="24"/>
        <v/>
      </c>
      <c r="L305" s="14" t="str">
        <f t="shared" si="25"/>
        <v/>
      </c>
      <c r="M305" s="14" t="str">
        <f>IF($B305="","",IFERROR(VLOOKUP($B305,Facturen!$A$3:$W$304,11,FALSE),""))</f>
        <v/>
      </c>
      <c r="N305" s="15" t="str">
        <f t="shared" si="26"/>
        <v/>
      </c>
      <c r="O305" s="15" t="str">
        <f>IF($B305="","",IFERROR(IF(VLOOKUP($B305,Facturen!$A$3:$W$304,7,FALSE)="",Instellingen!$B$4,VLOOKUP($B305,Facturen!$A$3:$W$304,7,FALSE)),""))</f>
        <v/>
      </c>
      <c r="P305" s="14" t="str">
        <f t="shared" si="27"/>
        <v/>
      </c>
      <c r="Q305" s="14" t="str">
        <f t="shared" si="28"/>
        <v/>
      </c>
      <c r="R305" s="14" t="str">
        <f t="shared" si="29"/>
        <v/>
      </c>
      <c r="S305" s="6"/>
    </row>
    <row r="306" spans="1:19" x14ac:dyDescent="0.3">
      <c r="A306" s="6"/>
      <c r="B306" s="6"/>
      <c r="C306" s="8"/>
      <c r="D306" s="6"/>
      <c r="E306" s="7"/>
      <c r="F306" s="6"/>
      <c r="G306" s="12"/>
      <c r="H306" s="18" t="str">
        <f>IF($F306="","",IF($F306="SRD",1,IF($F306="USD",IFERROR(INDEX(Instellingen!$B$22:$B$221,MATCH($C306,Instellingen!$A$22:$A$221,1)),""),IF($F306="EUR",IFERROR(INDEX(Instellingen!$C$22:$C$221,MATCH($C306,Instellingen!$A$22:$A$221,1)),""),""))))</f>
        <v/>
      </c>
      <c r="I306" s="16" t="str">
        <f>IF($B306="","",IFERROR(VLOOKUP($B306,Facturen!$A$3:$W$304,5,FALSE),""))</f>
        <v/>
      </c>
      <c r="J306" s="18" t="str">
        <f>IF($I306="","",IF($I306="SRD",1,IF($I306="USD",IFERROR(INDEX(Instellingen!$B$22:$B$221,MATCH($C306,Instellingen!$A$22:$A$221,1)),""),IF($I306="EUR",IFERROR(INDEX(Instellingen!$C$22:$C$221,MATCH($C306,Instellingen!$A$22:$A$221,1)),""),""))))</f>
        <v/>
      </c>
      <c r="K306" s="14" t="str">
        <f t="shared" si="24"/>
        <v/>
      </c>
      <c r="L306" s="14" t="str">
        <f t="shared" si="25"/>
        <v/>
      </c>
      <c r="M306" s="14" t="str">
        <f>IF($B306="","",IFERROR(VLOOKUP($B306,Facturen!$A$3:$W$304,11,FALSE),""))</f>
        <v/>
      </c>
      <c r="N306" s="15" t="str">
        <f t="shared" si="26"/>
        <v/>
      </c>
      <c r="O306" s="15" t="str">
        <f>IF($B306="","",IFERROR(IF(VLOOKUP($B306,Facturen!$A$3:$W$304,7,FALSE)="",Instellingen!$B$4,VLOOKUP($B306,Facturen!$A$3:$W$304,7,FALSE)),""))</f>
        <v/>
      </c>
      <c r="P306" s="14" t="str">
        <f t="shared" si="27"/>
        <v/>
      </c>
      <c r="Q306" s="14" t="str">
        <f t="shared" si="28"/>
        <v/>
      </c>
      <c r="R306" s="14" t="str">
        <f t="shared" si="29"/>
        <v/>
      </c>
      <c r="S306" s="6"/>
    </row>
    <row r="307" spans="1:19" x14ac:dyDescent="0.3">
      <c r="A307" s="6"/>
      <c r="B307" s="6"/>
      <c r="C307" s="8"/>
      <c r="D307" s="6"/>
      <c r="E307" s="7"/>
      <c r="F307" s="6"/>
      <c r="G307" s="12"/>
      <c r="H307" s="18" t="str">
        <f>IF($F307="","",IF($F307="SRD",1,IF($F307="USD",IFERROR(INDEX(Instellingen!$B$22:$B$221,MATCH($C307,Instellingen!$A$22:$A$221,1)),""),IF($F307="EUR",IFERROR(INDEX(Instellingen!$C$22:$C$221,MATCH($C307,Instellingen!$A$22:$A$221,1)),""),""))))</f>
        <v/>
      </c>
      <c r="I307" s="16" t="str">
        <f>IF($B307="","",IFERROR(VLOOKUP($B307,Facturen!$A$3:$W$304,5,FALSE),""))</f>
        <v/>
      </c>
      <c r="J307" s="18" t="str">
        <f>IF($I307="","",IF($I307="SRD",1,IF($I307="USD",IFERROR(INDEX(Instellingen!$B$22:$B$221,MATCH($C307,Instellingen!$A$22:$A$221,1)),""),IF($I307="EUR",IFERROR(INDEX(Instellingen!$C$22:$C$221,MATCH($C307,Instellingen!$A$22:$A$221,1)),""),""))))</f>
        <v/>
      </c>
      <c r="K307" s="14" t="str">
        <f t="shared" si="24"/>
        <v/>
      </c>
      <c r="L307" s="14" t="str">
        <f t="shared" si="25"/>
        <v/>
      </c>
      <c r="M307" s="14" t="str">
        <f>IF($B307="","",IFERROR(VLOOKUP($B307,Facturen!$A$3:$W$304,11,FALSE),""))</f>
        <v/>
      </c>
      <c r="N307" s="15" t="str">
        <f t="shared" si="26"/>
        <v/>
      </c>
      <c r="O307" s="15" t="str">
        <f>IF($B307="","",IFERROR(IF(VLOOKUP($B307,Facturen!$A$3:$W$304,7,FALSE)="",Instellingen!$B$4,VLOOKUP($B307,Facturen!$A$3:$W$304,7,FALSE)),""))</f>
        <v/>
      </c>
      <c r="P307" s="14" t="str">
        <f t="shared" si="27"/>
        <v/>
      </c>
      <c r="Q307" s="14" t="str">
        <f t="shared" si="28"/>
        <v/>
      </c>
      <c r="R307" s="14" t="str">
        <f t="shared" si="29"/>
        <v/>
      </c>
      <c r="S307" s="6"/>
    </row>
    <row r="308" spans="1:19" x14ac:dyDescent="0.3">
      <c r="A308" s="6"/>
      <c r="B308" s="6"/>
      <c r="C308" s="8"/>
      <c r="D308" s="6"/>
      <c r="E308" s="7"/>
      <c r="F308" s="6"/>
      <c r="G308" s="12"/>
      <c r="H308" s="18" t="str">
        <f>IF($F308="","",IF($F308="SRD",1,IF($F308="USD",IFERROR(INDEX(Instellingen!$B$22:$B$221,MATCH($C308,Instellingen!$A$22:$A$221,1)),""),IF($F308="EUR",IFERROR(INDEX(Instellingen!$C$22:$C$221,MATCH($C308,Instellingen!$A$22:$A$221,1)),""),""))))</f>
        <v/>
      </c>
      <c r="I308" s="16" t="str">
        <f>IF($B308="","",IFERROR(VLOOKUP($B308,Facturen!$A$3:$W$304,5,FALSE),""))</f>
        <v/>
      </c>
      <c r="J308" s="18" t="str">
        <f>IF($I308="","",IF($I308="SRD",1,IF($I308="USD",IFERROR(INDEX(Instellingen!$B$22:$B$221,MATCH($C308,Instellingen!$A$22:$A$221,1)),""),IF($I308="EUR",IFERROR(INDEX(Instellingen!$C$22:$C$221,MATCH($C308,Instellingen!$A$22:$A$221,1)),""),""))))</f>
        <v/>
      </c>
      <c r="K308" s="14" t="str">
        <f t="shared" si="24"/>
        <v/>
      </c>
      <c r="L308" s="14" t="str">
        <f t="shared" si="25"/>
        <v/>
      </c>
      <c r="M308" s="14" t="str">
        <f>IF($B308="","",IFERROR(VLOOKUP($B308,Facturen!$A$3:$W$304,11,FALSE),""))</f>
        <v/>
      </c>
      <c r="N308" s="15" t="str">
        <f t="shared" si="26"/>
        <v/>
      </c>
      <c r="O308" s="15" t="str">
        <f>IF($B308="","",IFERROR(IF(VLOOKUP($B308,Facturen!$A$3:$W$304,7,FALSE)="",Instellingen!$B$4,VLOOKUP($B308,Facturen!$A$3:$W$304,7,FALSE)),""))</f>
        <v/>
      </c>
      <c r="P308" s="14" t="str">
        <f t="shared" si="27"/>
        <v/>
      </c>
      <c r="Q308" s="14" t="str">
        <f t="shared" si="28"/>
        <v/>
      </c>
      <c r="R308" s="14" t="str">
        <f t="shared" si="29"/>
        <v/>
      </c>
      <c r="S308" s="6"/>
    </row>
    <row r="309" spans="1:19" x14ac:dyDescent="0.3">
      <c r="A309" s="6"/>
      <c r="B309" s="6"/>
      <c r="C309" s="8"/>
      <c r="D309" s="6"/>
      <c r="E309" s="7"/>
      <c r="F309" s="6"/>
      <c r="G309" s="12"/>
      <c r="H309" s="18" t="str">
        <f>IF($F309="","",IF($F309="SRD",1,IF($F309="USD",IFERROR(INDEX(Instellingen!$B$22:$B$221,MATCH($C309,Instellingen!$A$22:$A$221,1)),""),IF($F309="EUR",IFERROR(INDEX(Instellingen!$C$22:$C$221,MATCH($C309,Instellingen!$A$22:$A$221,1)),""),""))))</f>
        <v/>
      </c>
      <c r="I309" s="16" t="str">
        <f>IF($B309="","",IFERROR(VLOOKUP($B309,Facturen!$A$3:$W$304,5,FALSE),""))</f>
        <v/>
      </c>
      <c r="J309" s="18" t="str">
        <f>IF($I309="","",IF($I309="SRD",1,IF($I309="USD",IFERROR(INDEX(Instellingen!$B$22:$B$221,MATCH($C309,Instellingen!$A$22:$A$221,1)),""),IF($I309="EUR",IFERROR(INDEX(Instellingen!$C$22:$C$221,MATCH($C309,Instellingen!$A$22:$A$221,1)),""),""))))</f>
        <v/>
      </c>
      <c r="K309" s="14" t="str">
        <f t="shared" si="24"/>
        <v/>
      </c>
      <c r="L309" s="14" t="str">
        <f t="shared" si="25"/>
        <v/>
      </c>
      <c r="M309" s="14" t="str">
        <f>IF($B309="","",IFERROR(VLOOKUP($B309,Facturen!$A$3:$W$304,11,FALSE),""))</f>
        <v/>
      </c>
      <c r="N309" s="15" t="str">
        <f t="shared" si="26"/>
        <v/>
      </c>
      <c r="O309" s="15" t="str">
        <f>IF($B309="","",IFERROR(IF(VLOOKUP($B309,Facturen!$A$3:$W$304,7,FALSE)="",Instellingen!$B$4,VLOOKUP($B309,Facturen!$A$3:$W$304,7,FALSE)),""))</f>
        <v/>
      </c>
      <c r="P309" s="14" t="str">
        <f t="shared" si="27"/>
        <v/>
      </c>
      <c r="Q309" s="14" t="str">
        <f t="shared" si="28"/>
        <v/>
      </c>
      <c r="R309" s="14" t="str">
        <f t="shared" si="29"/>
        <v/>
      </c>
      <c r="S309" s="6"/>
    </row>
    <row r="310" spans="1:19" x14ac:dyDescent="0.3">
      <c r="A310" s="6"/>
      <c r="B310" s="6"/>
      <c r="C310" s="8"/>
      <c r="D310" s="6"/>
      <c r="E310" s="7"/>
      <c r="F310" s="6"/>
      <c r="G310" s="12"/>
      <c r="H310" s="18" t="str">
        <f>IF($F310="","",IF($F310="SRD",1,IF($F310="USD",IFERROR(INDEX(Instellingen!$B$22:$B$221,MATCH($C310,Instellingen!$A$22:$A$221,1)),""),IF($F310="EUR",IFERROR(INDEX(Instellingen!$C$22:$C$221,MATCH($C310,Instellingen!$A$22:$A$221,1)),""),""))))</f>
        <v/>
      </c>
      <c r="I310" s="16" t="str">
        <f>IF($B310="","",IFERROR(VLOOKUP($B310,Facturen!$A$3:$W$304,5,FALSE),""))</f>
        <v/>
      </c>
      <c r="J310" s="18" t="str">
        <f>IF($I310="","",IF($I310="SRD",1,IF($I310="USD",IFERROR(INDEX(Instellingen!$B$22:$B$221,MATCH($C310,Instellingen!$A$22:$A$221,1)),""),IF($I310="EUR",IFERROR(INDEX(Instellingen!$C$22:$C$221,MATCH($C310,Instellingen!$A$22:$A$221,1)),""),""))))</f>
        <v/>
      </c>
      <c r="K310" s="14" t="str">
        <f t="shared" si="24"/>
        <v/>
      </c>
      <c r="L310" s="14" t="str">
        <f t="shared" si="25"/>
        <v/>
      </c>
      <c r="M310" s="14" t="str">
        <f>IF($B310="","",IFERROR(VLOOKUP($B310,Facturen!$A$3:$W$304,11,FALSE),""))</f>
        <v/>
      </c>
      <c r="N310" s="15" t="str">
        <f t="shared" si="26"/>
        <v/>
      </c>
      <c r="O310" s="15" t="str">
        <f>IF($B310="","",IFERROR(IF(VLOOKUP($B310,Facturen!$A$3:$W$304,7,FALSE)="",Instellingen!$B$4,VLOOKUP($B310,Facturen!$A$3:$W$304,7,FALSE)),""))</f>
        <v/>
      </c>
      <c r="P310" s="14" t="str">
        <f t="shared" si="27"/>
        <v/>
      </c>
      <c r="Q310" s="14" t="str">
        <f t="shared" si="28"/>
        <v/>
      </c>
      <c r="R310" s="14" t="str">
        <f t="shared" si="29"/>
        <v/>
      </c>
      <c r="S310" s="6"/>
    </row>
    <row r="311" spans="1:19" x14ac:dyDescent="0.3">
      <c r="A311" s="6"/>
      <c r="B311" s="6"/>
      <c r="C311" s="8"/>
      <c r="D311" s="6"/>
      <c r="E311" s="7"/>
      <c r="F311" s="6"/>
      <c r="G311" s="12"/>
      <c r="H311" s="18" t="str">
        <f>IF($F311="","",IF($F311="SRD",1,IF($F311="USD",IFERROR(INDEX(Instellingen!$B$22:$B$221,MATCH($C311,Instellingen!$A$22:$A$221,1)),""),IF($F311="EUR",IFERROR(INDEX(Instellingen!$C$22:$C$221,MATCH($C311,Instellingen!$A$22:$A$221,1)),""),""))))</f>
        <v/>
      </c>
      <c r="I311" s="16" t="str">
        <f>IF($B311="","",IFERROR(VLOOKUP($B311,Facturen!$A$3:$W$304,5,FALSE),""))</f>
        <v/>
      </c>
      <c r="J311" s="18" t="str">
        <f>IF($I311="","",IF($I311="SRD",1,IF($I311="USD",IFERROR(INDEX(Instellingen!$B$22:$B$221,MATCH($C311,Instellingen!$A$22:$A$221,1)),""),IF($I311="EUR",IFERROR(INDEX(Instellingen!$C$22:$C$221,MATCH($C311,Instellingen!$A$22:$A$221,1)),""),""))))</f>
        <v/>
      </c>
      <c r="K311" s="14" t="str">
        <f t="shared" si="24"/>
        <v/>
      </c>
      <c r="L311" s="14" t="str">
        <f t="shared" si="25"/>
        <v/>
      </c>
      <c r="M311" s="14" t="str">
        <f>IF($B311="","",IFERROR(VLOOKUP($B311,Facturen!$A$3:$W$304,11,FALSE),""))</f>
        <v/>
      </c>
      <c r="N311" s="15" t="str">
        <f t="shared" si="26"/>
        <v/>
      </c>
      <c r="O311" s="15" t="str">
        <f>IF($B311="","",IFERROR(IF(VLOOKUP($B311,Facturen!$A$3:$W$304,7,FALSE)="",Instellingen!$B$4,VLOOKUP($B311,Facturen!$A$3:$W$304,7,FALSE)),""))</f>
        <v/>
      </c>
      <c r="P311" s="14" t="str">
        <f t="shared" si="27"/>
        <v/>
      </c>
      <c r="Q311" s="14" t="str">
        <f t="shared" si="28"/>
        <v/>
      </c>
      <c r="R311" s="14" t="str">
        <f t="shared" si="29"/>
        <v/>
      </c>
      <c r="S311" s="6"/>
    </row>
    <row r="312" spans="1:19" x14ac:dyDescent="0.3">
      <c r="A312" s="6"/>
      <c r="B312" s="6"/>
      <c r="C312" s="8"/>
      <c r="D312" s="6"/>
      <c r="E312" s="7"/>
      <c r="F312" s="6"/>
      <c r="G312" s="12"/>
      <c r="H312" s="18" t="str">
        <f>IF($F312="","",IF($F312="SRD",1,IF($F312="USD",IFERROR(INDEX(Instellingen!$B$22:$B$221,MATCH($C312,Instellingen!$A$22:$A$221,1)),""),IF($F312="EUR",IFERROR(INDEX(Instellingen!$C$22:$C$221,MATCH($C312,Instellingen!$A$22:$A$221,1)),""),""))))</f>
        <v/>
      </c>
      <c r="I312" s="16" t="str">
        <f>IF($B312="","",IFERROR(VLOOKUP($B312,Facturen!$A$3:$W$304,5,FALSE),""))</f>
        <v/>
      </c>
      <c r="J312" s="18" t="str">
        <f>IF($I312="","",IF($I312="SRD",1,IF($I312="USD",IFERROR(INDEX(Instellingen!$B$22:$B$221,MATCH($C312,Instellingen!$A$22:$A$221,1)),""),IF($I312="EUR",IFERROR(INDEX(Instellingen!$C$22:$C$221,MATCH($C312,Instellingen!$A$22:$A$221,1)),""),""))))</f>
        <v/>
      </c>
      <c r="K312" s="14" t="str">
        <f t="shared" si="24"/>
        <v/>
      </c>
      <c r="L312" s="14" t="str">
        <f t="shared" si="25"/>
        <v/>
      </c>
      <c r="M312" s="14" t="str">
        <f>IF($B312="","",IFERROR(VLOOKUP($B312,Facturen!$A$3:$W$304,11,FALSE),""))</f>
        <v/>
      </c>
      <c r="N312" s="15" t="str">
        <f t="shared" si="26"/>
        <v/>
      </c>
      <c r="O312" s="15" t="str">
        <f>IF($B312="","",IFERROR(IF(VLOOKUP($B312,Facturen!$A$3:$W$304,7,FALSE)="",Instellingen!$B$4,VLOOKUP($B312,Facturen!$A$3:$W$304,7,FALSE)),""))</f>
        <v/>
      </c>
      <c r="P312" s="14" t="str">
        <f t="shared" si="27"/>
        <v/>
      </c>
      <c r="Q312" s="14" t="str">
        <f t="shared" si="28"/>
        <v/>
      </c>
      <c r="R312" s="14" t="str">
        <f t="shared" si="29"/>
        <v/>
      </c>
      <c r="S312" s="6"/>
    </row>
    <row r="313" spans="1:19" x14ac:dyDescent="0.3">
      <c r="A313" s="6"/>
      <c r="B313" s="6"/>
      <c r="C313" s="8"/>
      <c r="D313" s="6"/>
      <c r="E313" s="7"/>
      <c r="F313" s="6"/>
      <c r="G313" s="12"/>
      <c r="H313" s="18" t="str">
        <f>IF($F313="","",IF($F313="SRD",1,IF($F313="USD",IFERROR(INDEX(Instellingen!$B$22:$B$221,MATCH($C313,Instellingen!$A$22:$A$221,1)),""),IF($F313="EUR",IFERROR(INDEX(Instellingen!$C$22:$C$221,MATCH($C313,Instellingen!$A$22:$A$221,1)),""),""))))</f>
        <v/>
      </c>
      <c r="I313" s="16" t="str">
        <f>IF($B313="","",IFERROR(VLOOKUP($B313,Facturen!$A$3:$W$304,5,FALSE),""))</f>
        <v/>
      </c>
      <c r="J313" s="18" t="str">
        <f>IF($I313="","",IF($I313="SRD",1,IF($I313="USD",IFERROR(INDEX(Instellingen!$B$22:$B$221,MATCH($C313,Instellingen!$A$22:$A$221,1)),""),IF($I313="EUR",IFERROR(INDEX(Instellingen!$C$22:$C$221,MATCH($C313,Instellingen!$A$22:$A$221,1)),""),""))))</f>
        <v/>
      </c>
      <c r="K313" s="14" t="str">
        <f t="shared" si="24"/>
        <v/>
      </c>
      <c r="L313" s="14" t="str">
        <f t="shared" si="25"/>
        <v/>
      </c>
      <c r="M313" s="14" t="str">
        <f>IF($B313="","",IFERROR(VLOOKUP($B313,Facturen!$A$3:$W$304,11,FALSE),""))</f>
        <v/>
      </c>
      <c r="N313" s="15" t="str">
        <f t="shared" si="26"/>
        <v/>
      </c>
      <c r="O313" s="15" t="str">
        <f>IF($B313="","",IFERROR(IF(VLOOKUP($B313,Facturen!$A$3:$W$304,7,FALSE)="",Instellingen!$B$4,VLOOKUP($B313,Facturen!$A$3:$W$304,7,FALSE)),""))</f>
        <v/>
      </c>
      <c r="P313" s="14" t="str">
        <f t="shared" si="27"/>
        <v/>
      </c>
      <c r="Q313" s="14" t="str">
        <f t="shared" si="28"/>
        <v/>
      </c>
      <c r="R313" s="14" t="str">
        <f t="shared" si="29"/>
        <v/>
      </c>
      <c r="S313" s="6"/>
    </row>
    <row r="314" spans="1:19" x14ac:dyDescent="0.3">
      <c r="A314" s="6"/>
      <c r="B314" s="6"/>
      <c r="C314" s="8"/>
      <c r="D314" s="6"/>
      <c r="E314" s="7"/>
      <c r="F314" s="6"/>
      <c r="G314" s="12"/>
      <c r="H314" s="18" t="str">
        <f>IF($F314="","",IF($F314="SRD",1,IF($F314="USD",IFERROR(INDEX(Instellingen!$B$22:$B$221,MATCH($C314,Instellingen!$A$22:$A$221,1)),""),IF($F314="EUR",IFERROR(INDEX(Instellingen!$C$22:$C$221,MATCH($C314,Instellingen!$A$22:$A$221,1)),""),""))))</f>
        <v/>
      </c>
      <c r="I314" s="16" t="str">
        <f>IF($B314="","",IFERROR(VLOOKUP($B314,Facturen!$A$3:$W$304,5,FALSE),""))</f>
        <v/>
      </c>
      <c r="J314" s="18" t="str">
        <f>IF($I314="","",IF($I314="SRD",1,IF($I314="USD",IFERROR(INDEX(Instellingen!$B$22:$B$221,MATCH($C314,Instellingen!$A$22:$A$221,1)),""),IF($I314="EUR",IFERROR(INDEX(Instellingen!$C$22:$C$221,MATCH($C314,Instellingen!$A$22:$A$221,1)),""),""))))</f>
        <v/>
      </c>
      <c r="K314" s="14" t="str">
        <f t="shared" si="24"/>
        <v/>
      </c>
      <c r="L314" s="14" t="str">
        <f t="shared" si="25"/>
        <v/>
      </c>
      <c r="M314" s="14" t="str">
        <f>IF($B314="","",IFERROR(VLOOKUP($B314,Facturen!$A$3:$W$304,11,FALSE),""))</f>
        <v/>
      </c>
      <c r="N314" s="15" t="str">
        <f t="shared" si="26"/>
        <v/>
      </c>
      <c r="O314" s="15" t="str">
        <f>IF($B314="","",IFERROR(IF(VLOOKUP($B314,Facturen!$A$3:$W$304,7,FALSE)="",Instellingen!$B$4,VLOOKUP($B314,Facturen!$A$3:$W$304,7,FALSE)),""))</f>
        <v/>
      </c>
      <c r="P314" s="14" t="str">
        <f t="shared" si="27"/>
        <v/>
      </c>
      <c r="Q314" s="14" t="str">
        <f t="shared" si="28"/>
        <v/>
      </c>
      <c r="R314" s="14" t="str">
        <f t="shared" si="29"/>
        <v/>
      </c>
      <c r="S314" s="6"/>
    </row>
    <row r="315" spans="1:19" x14ac:dyDescent="0.3">
      <c r="A315" s="6"/>
      <c r="B315" s="6"/>
      <c r="C315" s="8"/>
      <c r="D315" s="6"/>
      <c r="E315" s="7"/>
      <c r="F315" s="6"/>
      <c r="G315" s="12"/>
      <c r="H315" s="18" t="str">
        <f>IF($F315="","",IF($F315="SRD",1,IF($F315="USD",IFERROR(INDEX(Instellingen!$B$22:$B$221,MATCH($C315,Instellingen!$A$22:$A$221,1)),""),IF($F315="EUR",IFERROR(INDEX(Instellingen!$C$22:$C$221,MATCH($C315,Instellingen!$A$22:$A$221,1)),""),""))))</f>
        <v/>
      </c>
      <c r="I315" s="16" t="str">
        <f>IF($B315="","",IFERROR(VLOOKUP($B315,Facturen!$A$3:$W$304,5,FALSE),""))</f>
        <v/>
      </c>
      <c r="J315" s="18" t="str">
        <f>IF($I315="","",IF($I315="SRD",1,IF($I315="USD",IFERROR(INDEX(Instellingen!$B$22:$B$221,MATCH($C315,Instellingen!$A$22:$A$221,1)),""),IF($I315="EUR",IFERROR(INDEX(Instellingen!$C$22:$C$221,MATCH($C315,Instellingen!$A$22:$A$221,1)),""),""))))</f>
        <v/>
      </c>
      <c r="K315" s="14" t="str">
        <f t="shared" si="24"/>
        <v/>
      </c>
      <c r="L315" s="14" t="str">
        <f t="shared" si="25"/>
        <v/>
      </c>
      <c r="M315" s="14" t="str">
        <f>IF($B315="","",IFERROR(VLOOKUP($B315,Facturen!$A$3:$W$304,11,FALSE),""))</f>
        <v/>
      </c>
      <c r="N315" s="15" t="str">
        <f t="shared" si="26"/>
        <v/>
      </c>
      <c r="O315" s="15" t="str">
        <f>IF($B315="","",IFERROR(IF(VLOOKUP($B315,Facturen!$A$3:$W$304,7,FALSE)="",Instellingen!$B$4,VLOOKUP($B315,Facturen!$A$3:$W$304,7,FALSE)),""))</f>
        <v/>
      </c>
      <c r="P315" s="14" t="str">
        <f t="shared" si="27"/>
        <v/>
      </c>
      <c r="Q315" s="14" t="str">
        <f t="shared" si="28"/>
        <v/>
      </c>
      <c r="R315" s="14" t="str">
        <f t="shared" si="29"/>
        <v/>
      </c>
      <c r="S315" s="6"/>
    </row>
    <row r="316" spans="1:19" x14ac:dyDescent="0.3">
      <c r="A316" s="6"/>
      <c r="B316" s="6"/>
      <c r="C316" s="8"/>
      <c r="D316" s="6"/>
      <c r="E316" s="7"/>
      <c r="F316" s="6"/>
      <c r="G316" s="12"/>
      <c r="H316" s="18" t="str">
        <f>IF($F316="","",IF($F316="SRD",1,IF($F316="USD",IFERROR(INDEX(Instellingen!$B$22:$B$221,MATCH($C316,Instellingen!$A$22:$A$221,1)),""),IF($F316="EUR",IFERROR(INDEX(Instellingen!$C$22:$C$221,MATCH($C316,Instellingen!$A$22:$A$221,1)),""),""))))</f>
        <v/>
      </c>
      <c r="I316" s="16" t="str">
        <f>IF($B316="","",IFERROR(VLOOKUP($B316,Facturen!$A$3:$W$304,5,FALSE),""))</f>
        <v/>
      </c>
      <c r="J316" s="18" t="str">
        <f>IF($I316="","",IF($I316="SRD",1,IF($I316="USD",IFERROR(INDEX(Instellingen!$B$22:$B$221,MATCH($C316,Instellingen!$A$22:$A$221,1)),""),IF($I316="EUR",IFERROR(INDEX(Instellingen!$C$22:$C$221,MATCH($C316,Instellingen!$A$22:$A$221,1)),""),""))))</f>
        <v/>
      </c>
      <c r="K316" s="14" t="str">
        <f t="shared" si="24"/>
        <v/>
      </c>
      <c r="L316" s="14" t="str">
        <f t="shared" si="25"/>
        <v/>
      </c>
      <c r="M316" s="14" t="str">
        <f>IF($B316="","",IFERROR(VLOOKUP($B316,Facturen!$A$3:$W$304,11,FALSE),""))</f>
        <v/>
      </c>
      <c r="N316" s="15" t="str">
        <f t="shared" si="26"/>
        <v/>
      </c>
      <c r="O316" s="15" t="str">
        <f>IF($B316="","",IFERROR(IF(VLOOKUP($B316,Facturen!$A$3:$W$304,7,FALSE)="",Instellingen!$B$4,VLOOKUP($B316,Facturen!$A$3:$W$304,7,FALSE)),""))</f>
        <v/>
      </c>
      <c r="P316" s="14" t="str">
        <f t="shared" si="27"/>
        <v/>
      </c>
      <c r="Q316" s="14" t="str">
        <f t="shared" si="28"/>
        <v/>
      </c>
      <c r="R316" s="14" t="str">
        <f t="shared" si="29"/>
        <v/>
      </c>
      <c r="S316" s="6"/>
    </row>
    <row r="317" spans="1:19" x14ac:dyDescent="0.3">
      <c r="A317" s="6"/>
      <c r="B317" s="6"/>
      <c r="C317" s="8"/>
      <c r="D317" s="6"/>
      <c r="E317" s="7"/>
      <c r="F317" s="6"/>
      <c r="G317" s="12"/>
      <c r="H317" s="18" t="str">
        <f>IF($F317="","",IF($F317="SRD",1,IF($F317="USD",IFERROR(INDEX(Instellingen!$B$22:$B$221,MATCH($C317,Instellingen!$A$22:$A$221,1)),""),IF($F317="EUR",IFERROR(INDEX(Instellingen!$C$22:$C$221,MATCH($C317,Instellingen!$A$22:$A$221,1)),""),""))))</f>
        <v/>
      </c>
      <c r="I317" s="16" t="str">
        <f>IF($B317="","",IFERROR(VLOOKUP($B317,Facturen!$A$3:$W$304,5,FALSE),""))</f>
        <v/>
      </c>
      <c r="J317" s="18" t="str">
        <f>IF($I317="","",IF($I317="SRD",1,IF($I317="USD",IFERROR(INDEX(Instellingen!$B$22:$B$221,MATCH($C317,Instellingen!$A$22:$A$221,1)),""),IF($I317="EUR",IFERROR(INDEX(Instellingen!$C$22:$C$221,MATCH($C317,Instellingen!$A$22:$A$221,1)),""),""))))</f>
        <v/>
      </c>
      <c r="K317" s="14" t="str">
        <f t="shared" si="24"/>
        <v/>
      </c>
      <c r="L317" s="14" t="str">
        <f t="shared" si="25"/>
        <v/>
      </c>
      <c r="M317" s="14" t="str">
        <f>IF($B317="","",IFERROR(VLOOKUP($B317,Facturen!$A$3:$W$304,11,FALSE),""))</f>
        <v/>
      </c>
      <c r="N317" s="15" t="str">
        <f t="shared" si="26"/>
        <v/>
      </c>
      <c r="O317" s="15" t="str">
        <f>IF($B317="","",IFERROR(IF(VLOOKUP($B317,Facturen!$A$3:$W$304,7,FALSE)="",Instellingen!$B$4,VLOOKUP($B317,Facturen!$A$3:$W$304,7,FALSE)),""))</f>
        <v/>
      </c>
      <c r="P317" s="14" t="str">
        <f t="shared" si="27"/>
        <v/>
      </c>
      <c r="Q317" s="14" t="str">
        <f t="shared" si="28"/>
        <v/>
      </c>
      <c r="R317" s="14" t="str">
        <f t="shared" si="29"/>
        <v/>
      </c>
      <c r="S317" s="6"/>
    </row>
    <row r="318" spans="1:19" x14ac:dyDescent="0.3">
      <c r="A318" s="6"/>
      <c r="B318" s="6"/>
      <c r="C318" s="8"/>
      <c r="D318" s="6"/>
      <c r="E318" s="7"/>
      <c r="F318" s="6"/>
      <c r="G318" s="12"/>
      <c r="H318" s="18" t="str">
        <f>IF($F318="","",IF($F318="SRD",1,IF($F318="USD",IFERROR(INDEX(Instellingen!$B$22:$B$221,MATCH($C318,Instellingen!$A$22:$A$221,1)),""),IF($F318="EUR",IFERROR(INDEX(Instellingen!$C$22:$C$221,MATCH($C318,Instellingen!$A$22:$A$221,1)),""),""))))</f>
        <v/>
      </c>
      <c r="I318" s="16" t="str">
        <f>IF($B318="","",IFERROR(VLOOKUP($B318,Facturen!$A$3:$W$304,5,FALSE),""))</f>
        <v/>
      </c>
      <c r="J318" s="18" t="str">
        <f>IF($I318="","",IF($I318="SRD",1,IF($I318="USD",IFERROR(INDEX(Instellingen!$B$22:$B$221,MATCH($C318,Instellingen!$A$22:$A$221,1)),""),IF($I318="EUR",IFERROR(INDEX(Instellingen!$C$22:$C$221,MATCH($C318,Instellingen!$A$22:$A$221,1)),""),""))))</f>
        <v/>
      </c>
      <c r="K318" s="14" t="str">
        <f t="shared" si="24"/>
        <v/>
      </c>
      <c r="L318" s="14" t="str">
        <f t="shared" si="25"/>
        <v/>
      </c>
      <c r="M318" s="14" t="str">
        <f>IF($B318="","",IFERROR(VLOOKUP($B318,Facturen!$A$3:$W$304,11,FALSE),""))</f>
        <v/>
      </c>
      <c r="N318" s="15" t="str">
        <f t="shared" si="26"/>
        <v/>
      </c>
      <c r="O318" s="15" t="str">
        <f>IF($B318="","",IFERROR(IF(VLOOKUP($B318,Facturen!$A$3:$W$304,7,FALSE)="",Instellingen!$B$4,VLOOKUP($B318,Facturen!$A$3:$W$304,7,FALSE)),""))</f>
        <v/>
      </c>
      <c r="P318" s="14" t="str">
        <f t="shared" si="27"/>
        <v/>
      </c>
      <c r="Q318" s="14" t="str">
        <f t="shared" si="28"/>
        <v/>
      </c>
      <c r="R318" s="14" t="str">
        <f t="shared" si="29"/>
        <v/>
      </c>
      <c r="S318" s="6"/>
    </row>
    <row r="319" spans="1:19" x14ac:dyDescent="0.3">
      <c r="A319" s="6"/>
      <c r="B319" s="6"/>
      <c r="C319" s="8"/>
      <c r="D319" s="6"/>
      <c r="E319" s="7"/>
      <c r="F319" s="6"/>
      <c r="G319" s="12"/>
      <c r="H319" s="18" t="str">
        <f>IF($F319="","",IF($F319="SRD",1,IF($F319="USD",IFERROR(INDEX(Instellingen!$B$22:$B$221,MATCH($C319,Instellingen!$A$22:$A$221,1)),""),IF($F319="EUR",IFERROR(INDEX(Instellingen!$C$22:$C$221,MATCH($C319,Instellingen!$A$22:$A$221,1)),""),""))))</f>
        <v/>
      </c>
      <c r="I319" s="16" t="str">
        <f>IF($B319="","",IFERROR(VLOOKUP($B319,Facturen!$A$3:$W$304,5,FALSE),""))</f>
        <v/>
      </c>
      <c r="J319" s="18" t="str">
        <f>IF($I319="","",IF($I319="SRD",1,IF($I319="USD",IFERROR(INDEX(Instellingen!$B$22:$B$221,MATCH($C319,Instellingen!$A$22:$A$221,1)),""),IF($I319="EUR",IFERROR(INDEX(Instellingen!$C$22:$C$221,MATCH($C319,Instellingen!$A$22:$A$221,1)),""),""))))</f>
        <v/>
      </c>
      <c r="K319" s="14" t="str">
        <f t="shared" si="24"/>
        <v/>
      </c>
      <c r="L319" s="14" t="str">
        <f t="shared" si="25"/>
        <v/>
      </c>
      <c r="M319" s="14" t="str">
        <f>IF($B319="","",IFERROR(VLOOKUP($B319,Facturen!$A$3:$W$304,11,FALSE),""))</f>
        <v/>
      </c>
      <c r="N319" s="15" t="str">
        <f t="shared" si="26"/>
        <v/>
      </c>
      <c r="O319" s="15" t="str">
        <f>IF($B319="","",IFERROR(IF(VLOOKUP($B319,Facturen!$A$3:$W$304,7,FALSE)="",Instellingen!$B$4,VLOOKUP($B319,Facturen!$A$3:$W$304,7,FALSE)),""))</f>
        <v/>
      </c>
      <c r="P319" s="14" t="str">
        <f t="shared" si="27"/>
        <v/>
      </c>
      <c r="Q319" s="14" t="str">
        <f t="shared" si="28"/>
        <v/>
      </c>
      <c r="R319" s="14" t="str">
        <f t="shared" si="29"/>
        <v/>
      </c>
      <c r="S319" s="6"/>
    </row>
    <row r="320" spans="1:19" x14ac:dyDescent="0.3">
      <c r="A320" s="6"/>
      <c r="B320" s="6"/>
      <c r="C320" s="8"/>
      <c r="D320" s="6"/>
      <c r="E320" s="7"/>
      <c r="F320" s="6"/>
      <c r="G320" s="12"/>
      <c r="H320" s="18" t="str">
        <f>IF($F320="","",IF($F320="SRD",1,IF($F320="USD",IFERROR(INDEX(Instellingen!$B$22:$B$221,MATCH($C320,Instellingen!$A$22:$A$221,1)),""),IF($F320="EUR",IFERROR(INDEX(Instellingen!$C$22:$C$221,MATCH($C320,Instellingen!$A$22:$A$221,1)),""),""))))</f>
        <v/>
      </c>
      <c r="I320" s="16" t="str">
        <f>IF($B320="","",IFERROR(VLOOKUP($B320,Facturen!$A$3:$W$304,5,FALSE),""))</f>
        <v/>
      </c>
      <c r="J320" s="18" t="str">
        <f>IF($I320="","",IF($I320="SRD",1,IF($I320="USD",IFERROR(INDEX(Instellingen!$B$22:$B$221,MATCH($C320,Instellingen!$A$22:$A$221,1)),""),IF($I320="EUR",IFERROR(INDEX(Instellingen!$C$22:$C$221,MATCH($C320,Instellingen!$A$22:$A$221,1)),""),""))))</f>
        <v/>
      </c>
      <c r="K320" s="14" t="str">
        <f t="shared" si="24"/>
        <v/>
      </c>
      <c r="L320" s="14" t="str">
        <f t="shared" si="25"/>
        <v/>
      </c>
      <c r="M320" s="14" t="str">
        <f>IF($B320="","",IFERROR(VLOOKUP($B320,Facturen!$A$3:$W$304,11,FALSE),""))</f>
        <v/>
      </c>
      <c r="N320" s="15" t="str">
        <f t="shared" si="26"/>
        <v/>
      </c>
      <c r="O320" s="15" t="str">
        <f>IF($B320="","",IFERROR(IF(VLOOKUP($B320,Facturen!$A$3:$W$304,7,FALSE)="",Instellingen!$B$4,VLOOKUP($B320,Facturen!$A$3:$W$304,7,FALSE)),""))</f>
        <v/>
      </c>
      <c r="P320" s="14" t="str">
        <f t="shared" si="27"/>
        <v/>
      </c>
      <c r="Q320" s="14" t="str">
        <f t="shared" si="28"/>
        <v/>
      </c>
      <c r="R320" s="14" t="str">
        <f t="shared" si="29"/>
        <v/>
      </c>
      <c r="S320" s="6"/>
    </row>
    <row r="321" spans="1:19" x14ac:dyDescent="0.3">
      <c r="A321" s="6"/>
      <c r="B321" s="6"/>
      <c r="C321" s="8"/>
      <c r="D321" s="6"/>
      <c r="E321" s="7"/>
      <c r="F321" s="6"/>
      <c r="G321" s="12"/>
      <c r="H321" s="18" t="str">
        <f>IF($F321="","",IF($F321="SRD",1,IF($F321="USD",IFERROR(INDEX(Instellingen!$B$22:$B$221,MATCH($C321,Instellingen!$A$22:$A$221,1)),""),IF($F321="EUR",IFERROR(INDEX(Instellingen!$C$22:$C$221,MATCH($C321,Instellingen!$A$22:$A$221,1)),""),""))))</f>
        <v/>
      </c>
      <c r="I321" s="16" t="str">
        <f>IF($B321="","",IFERROR(VLOOKUP($B321,Facturen!$A$3:$W$304,5,FALSE),""))</f>
        <v/>
      </c>
      <c r="J321" s="18" t="str">
        <f>IF($I321="","",IF($I321="SRD",1,IF($I321="USD",IFERROR(INDEX(Instellingen!$B$22:$B$221,MATCH($C321,Instellingen!$A$22:$A$221,1)),""),IF($I321="EUR",IFERROR(INDEX(Instellingen!$C$22:$C$221,MATCH($C321,Instellingen!$A$22:$A$221,1)),""),""))))</f>
        <v/>
      </c>
      <c r="K321" s="14" t="str">
        <f t="shared" si="24"/>
        <v/>
      </c>
      <c r="L321" s="14" t="str">
        <f t="shared" si="25"/>
        <v/>
      </c>
      <c r="M321" s="14" t="str">
        <f>IF($B321="","",IFERROR(VLOOKUP($B321,Facturen!$A$3:$W$304,11,FALSE),""))</f>
        <v/>
      </c>
      <c r="N321" s="15" t="str">
        <f t="shared" si="26"/>
        <v/>
      </c>
      <c r="O321" s="15" t="str">
        <f>IF($B321="","",IFERROR(IF(VLOOKUP($B321,Facturen!$A$3:$W$304,7,FALSE)="",Instellingen!$B$4,VLOOKUP($B321,Facturen!$A$3:$W$304,7,FALSE)),""))</f>
        <v/>
      </c>
      <c r="P321" s="14" t="str">
        <f t="shared" si="27"/>
        <v/>
      </c>
      <c r="Q321" s="14" t="str">
        <f t="shared" si="28"/>
        <v/>
      </c>
      <c r="R321" s="14" t="str">
        <f t="shared" si="29"/>
        <v/>
      </c>
      <c r="S321" s="6"/>
    </row>
    <row r="322" spans="1:19" x14ac:dyDescent="0.3">
      <c r="A322" s="6"/>
      <c r="B322" s="6"/>
      <c r="C322" s="8"/>
      <c r="D322" s="6"/>
      <c r="E322" s="7"/>
      <c r="F322" s="6"/>
      <c r="G322" s="12"/>
      <c r="H322" s="18" t="str">
        <f>IF($F322="","",IF($F322="SRD",1,IF($F322="USD",IFERROR(INDEX(Instellingen!$B$22:$B$221,MATCH($C322,Instellingen!$A$22:$A$221,1)),""),IF($F322="EUR",IFERROR(INDEX(Instellingen!$C$22:$C$221,MATCH($C322,Instellingen!$A$22:$A$221,1)),""),""))))</f>
        <v/>
      </c>
      <c r="I322" s="16" t="str">
        <f>IF($B322="","",IFERROR(VLOOKUP($B322,Facturen!$A$3:$W$304,5,FALSE),""))</f>
        <v/>
      </c>
      <c r="J322" s="18" t="str">
        <f>IF($I322="","",IF($I322="SRD",1,IF($I322="USD",IFERROR(INDEX(Instellingen!$B$22:$B$221,MATCH($C322,Instellingen!$A$22:$A$221,1)),""),IF($I322="EUR",IFERROR(INDEX(Instellingen!$C$22:$C$221,MATCH($C322,Instellingen!$A$22:$A$221,1)),""),""))))</f>
        <v/>
      </c>
      <c r="K322" s="14" t="str">
        <f t="shared" si="24"/>
        <v/>
      </c>
      <c r="L322" s="14" t="str">
        <f t="shared" si="25"/>
        <v/>
      </c>
      <c r="M322" s="14" t="str">
        <f>IF($B322="","",IFERROR(VLOOKUP($B322,Facturen!$A$3:$W$304,11,FALSE),""))</f>
        <v/>
      </c>
      <c r="N322" s="15" t="str">
        <f t="shared" si="26"/>
        <v/>
      </c>
      <c r="O322" s="15" t="str">
        <f>IF($B322="","",IFERROR(IF(VLOOKUP($B322,Facturen!$A$3:$W$304,7,FALSE)="",Instellingen!$B$4,VLOOKUP($B322,Facturen!$A$3:$W$304,7,FALSE)),""))</f>
        <v/>
      </c>
      <c r="P322" s="14" t="str">
        <f t="shared" si="27"/>
        <v/>
      </c>
      <c r="Q322" s="14" t="str">
        <f t="shared" si="28"/>
        <v/>
      </c>
      <c r="R322" s="14" t="str">
        <f t="shared" si="29"/>
        <v/>
      </c>
      <c r="S322" s="6"/>
    </row>
    <row r="323" spans="1:19" x14ac:dyDescent="0.3">
      <c r="A323" s="6"/>
      <c r="B323" s="6"/>
      <c r="C323" s="8"/>
      <c r="D323" s="6"/>
      <c r="E323" s="7"/>
      <c r="F323" s="6"/>
      <c r="G323" s="12"/>
      <c r="H323" s="18" t="str">
        <f>IF($F323="","",IF($F323="SRD",1,IF($F323="USD",IFERROR(INDEX(Instellingen!$B$22:$B$221,MATCH($C323,Instellingen!$A$22:$A$221,1)),""),IF($F323="EUR",IFERROR(INDEX(Instellingen!$C$22:$C$221,MATCH($C323,Instellingen!$A$22:$A$221,1)),""),""))))</f>
        <v/>
      </c>
      <c r="I323" s="16" t="str">
        <f>IF($B323="","",IFERROR(VLOOKUP($B323,Facturen!$A$3:$W$304,5,FALSE),""))</f>
        <v/>
      </c>
      <c r="J323" s="18" t="str">
        <f>IF($I323="","",IF($I323="SRD",1,IF($I323="USD",IFERROR(INDEX(Instellingen!$B$22:$B$221,MATCH($C323,Instellingen!$A$22:$A$221,1)),""),IF($I323="EUR",IFERROR(INDEX(Instellingen!$C$22:$C$221,MATCH($C323,Instellingen!$A$22:$A$221,1)),""),""))))</f>
        <v/>
      </c>
      <c r="K323" s="14" t="str">
        <f t="shared" ref="K323:K386" si="30">IF($G323="","",IFERROR($G323*$H323/$J323,0))</f>
        <v/>
      </c>
      <c r="L323" s="14" t="str">
        <f t="shared" ref="L323:L386" si="31">IF($G323="","",IFERROR($G323*$H323,0))</f>
        <v/>
      </c>
      <c r="M323" s="14" t="str">
        <f>IF($B323="","",IFERROR(VLOOKUP($B323,Facturen!$A$3:$W$304,11,FALSE),""))</f>
        <v/>
      </c>
      <c r="N323" s="15" t="str">
        <f t="shared" ref="N323:N386" si="32">IF($M323="","",IFERROR($K323/$M323,0))</f>
        <v/>
      </c>
      <c r="O323" s="15" t="str">
        <f>IF($B323="","",IFERROR(IF(VLOOKUP($B323,Facturen!$A$3:$W$304,7,FALSE)="",Instellingen!$B$4,VLOOKUP($B323,Facturen!$A$3:$W$304,7,FALSE)),""))</f>
        <v/>
      </c>
      <c r="P323" s="14" t="str">
        <f t="shared" ref="P323:P386" si="33">IF($L323="","",IFERROR($L323*$O323/(1+$O323),0))</f>
        <v/>
      </c>
      <c r="Q323" s="14" t="str">
        <f t="shared" ref="Q323:Q386" si="34">IF($E323="","",IFERROR($M323*$E323,0))</f>
        <v/>
      </c>
      <c r="R323" s="14" t="str">
        <f t="shared" ref="R323:R386" si="35">IF($Q323="","",IFERROR($Q323*$J323/$H323,0))</f>
        <v/>
      </c>
      <c r="S323" s="6"/>
    </row>
    <row r="324" spans="1:19" x14ac:dyDescent="0.3">
      <c r="A324" s="6"/>
      <c r="B324" s="6"/>
      <c r="C324" s="8"/>
      <c r="D324" s="6"/>
      <c r="E324" s="7"/>
      <c r="F324" s="6"/>
      <c r="G324" s="12"/>
      <c r="H324" s="18" t="str">
        <f>IF($F324="","",IF($F324="SRD",1,IF($F324="USD",IFERROR(INDEX(Instellingen!$B$22:$B$221,MATCH($C324,Instellingen!$A$22:$A$221,1)),""),IF($F324="EUR",IFERROR(INDEX(Instellingen!$C$22:$C$221,MATCH($C324,Instellingen!$A$22:$A$221,1)),""),""))))</f>
        <v/>
      </c>
      <c r="I324" s="16" t="str">
        <f>IF($B324="","",IFERROR(VLOOKUP($B324,Facturen!$A$3:$W$304,5,FALSE),""))</f>
        <v/>
      </c>
      <c r="J324" s="18" t="str">
        <f>IF($I324="","",IF($I324="SRD",1,IF($I324="USD",IFERROR(INDEX(Instellingen!$B$22:$B$221,MATCH($C324,Instellingen!$A$22:$A$221,1)),""),IF($I324="EUR",IFERROR(INDEX(Instellingen!$C$22:$C$221,MATCH($C324,Instellingen!$A$22:$A$221,1)),""),""))))</f>
        <v/>
      </c>
      <c r="K324" s="14" t="str">
        <f t="shared" si="30"/>
        <v/>
      </c>
      <c r="L324" s="14" t="str">
        <f t="shared" si="31"/>
        <v/>
      </c>
      <c r="M324" s="14" t="str">
        <f>IF($B324="","",IFERROR(VLOOKUP($B324,Facturen!$A$3:$W$304,11,FALSE),""))</f>
        <v/>
      </c>
      <c r="N324" s="15" t="str">
        <f t="shared" si="32"/>
        <v/>
      </c>
      <c r="O324" s="15" t="str">
        <f>IF($B324="","",IFERROR(IF(VLOOKUP($B324,Facturen!$A$3:$W$304,7,FALSE)="",Instellingen!$B$4,VLOOKUP($B324,Facturen!$A$3:$W$304,7,FALSE)),""))</f>
        <v/>
      </c>
      <c r="P324" s="14" t="str">
        <f t="shared" si="33"/>
        <v/>
      </c>
      <c r="Q324" s="14" t="str">
        <f t="shared" si="34"/>
        <v/>
      </c>
      <c r="R324" s="14" t="str">
        <f t="shared" si="35"/>
        <v/>
      </c>
      <c r="S324" s="6"/>
    </row>
    <row r="325" spans="1:19" x14ac:dyDescent="0.3">
      <c r="A325" s="6"/>
      <c r="B325" s="6"/>
      <c r="C325" s="8"/>
      <c r="D325" s="6"/>
      <c r="E325" s="7"/>
      <c r="F325" s="6"/>
      <c r="G325" s="12"/>
      <c r="H325" s="18" t="str">
        <f>IF($F325="","",IF($F325="SRD",1,IF($F325="USD",IFERROR(INDEX(Instellingen!$B$22:$B$221,MATCH($C325,Instellingen!$A$22:$A$221,1)),""),IF($F325="EUR",IFERROR(INDEX(Instellingen!$C$22:$C$221,MATCH($C325,Instellingen!$A$22:$A$221,1)),""),""))))</f>
        <v/>
      </c>
      <c r="I325" s="16" t="str">
        <f>IF($B325="","",IFERROR(VLOOKUP($B325,Facturen!$A$3:$W$304,5,FALSE),""))</f>
        <v/>
      </c>
      <c r="J325" s="18" t="str">
        <f>IF($I325="","",IF($I325="SRD",1,IF($I325="USD",IFERROR(INDEX(Instellingen!$B$22:$B$221,MATCH($C325,Instellingen!$A$22:$A$221,1)),""),IF($I325="EUR",IFERROR(INDEX(Instellingen!$C$22:$C$221,MATCH($C325,Instellingen!$A$22:$A$221,1)),""),""))))</f>
        <v/>
      </c>
      <c r="K325" s="14" t="str">
        <f t="shared" si="30"/>
        <v/>
      </c>
      <c r="L325" s="14" t="str">
        <f t="shared" si="31"/>
        <v/>
      </c>
      <c r="M325" s="14" t="str">
        <f>IF($B325="","",IFERROR(VLOOKUP($B325,Facturen!$A$3:$W$304,11,FALSE),""))</f>
        <v/>
      </c>
      <c r="N325" s="15" t="str">
        <f t="shared" si="32"/>
        <v/>
      </c>
      <c r="O325" s="15" t="str">
        <f>IF($B325="","",IFERROR(IF(VLOOKUP($B325,Facturen!$A$3:$W$304,7,FALSE)="",Instellingen!$B$4,VLOOKUP($B325,Facturen!$A$3:$W$304,7,FALSE)),""))</f>
        <v/>
      </c>
      <c r="P325" s="14" t="str">
        <f t="shared" si="33"/>
        <v/>
      </c>
      <c r="Q325" s="14" t="str">
        <f t="shared" si="34"/>
        <v/>
      </c>
      <c r="R325" s="14" t="str">
        <f t="shared" si="35"/>
        <v/>
      </c>
      <c r="S325" s="6"/>
    </row>
    <row r="326" spans="1:19" x14ac:dyDescent="0.3">
      <c r="A326" s="6"/>
      <c r="B326" s="6"/>
      <c r="C326" s="8"/>
      <c r="D326" s="6"/>
      <c r="E326" s="7"/>
      <c r="F326" s="6"/>
      <c r="G326" s="12"/>
      <c r="H326" s="18" t="str">
        <f>IF($F326="","",IF($F326="SRD",1,IF($F326="USD",IFERROR(INDEX(Instellingen!$B$22:$B$221,MATCH($C326,Instellingen!$A$22:$A$221,1)),""),IF($F326="EUR",IFERROR(INDEX(Instellingen!$C$22:$C$221,MATCH($C326,Instellingen!$A$22:$A$221,1)),""),""))))</f>
        <v/>
      </c>
      <c r="I326" s="16" t="str">
        <f>IF($B326="","",IFERROR(VLOOKUP($B326,Facturen!$A$3:$W$304,5,FALSE),""))</f>
        <v/>
      </c>
      <c r="J326" s="18" t="str">
        <f>IF($I326="","",IF($I326="SRD",1,IF($I326="USD",IFERROR(INDEX(Instellingen!$B$22:$B$221,MATCH($C326,Instellingen!$A$22:$A$221,1)),""),IF($I326="EUR",IFERROR(INDEX(Instellingen!$C$22:$C$221,MATCH($C326,Instellingen!$A$22:$A$221,1)),""),""))))</f>
        <v/>
      </c>
      <c r="K326" s="14" t="str">
        <f t="shared" si="30"/>
        <v/>
      </c>
      <c r="L326" s="14" t="str">
        <f t="shared" si="31"/>
        <v/>
      </c>
      <c r="M326" s="14" t="str">
        <f>IF($B326="","",IFERROR(VLOOKUP($B326,Facturen!$A$3:$W$304,11,FALSE),""))</f>
        <v/>
      </c>
      <c r="N326" s="15" t="str">
        <f t="shared" si="32"/>
        <v/>
      </c>
      <c r="O326" s="15" t="str">
        <f>IF($B326="","",IFERROR(IF(VLOOKUP($B326,Facturen!$A$3:$W$304,7,FALSE)="",Instellingen!$B$4,VLOOKUP($B326,Facturen!$A$3:$W$304,7,FALSE)),""))</f>
        <v/>
      </c>
      <c r="P326" s="14" t="str">
        <f t="shared" si="33"/>
        <v/>
      </c>
      <c r="Q326" s="14" t="str">
        <f t="shared" si="34"/>
        <v/>
      </c>
      <c r="R326" s="14" t="str">
        <f t="shared" si="35"/>
        <v/>
      </c>
      <c r="S326" s="6"/>
    </row>
    <row r="327" spans="1:19" x14ac:dyDescent="0.3">
      <c r="A327" s="6"/>
      <c r="B327" s="6"/>
      <c r="C327" s="8"/>
      <c r="D327" s="6"/>
      <c r="E327" s="7"/>
      <c r="F327" s="6"/>
      <c r="G327" s="12"/>
      <c r="H327" s="18" t="str">
        <f>IF($F327="","",IF($F327="SRD",1,IF($F327="USD",IFERROR(INDEX(Instellingen!$B$22:$B$221,MATCH($C327,Instellingen!$A$22:$A$221,1)),""),IF($F327="EUR",IFERROR(INDEX(Instellingen!$C$22:$C$221,MATCH($C327,Instellingen!$A$22:$A$221,1)),""),""))))</f>
        <v/>
      </c>
      <c r="I327" s="16" t="str">
        <f>IF($B327="","",IFERROR(VLOOKUP($B327,Facturen!$A$3:$W$304,5,FALSE),""))</f>
        <v/>
      </c>
      <c r="J327" s="18" t="str">
        <f>IF($I327="","",IF($I327="SRD",1,IF($I327="USD",IFERROR(INDEX(Instellingen!$B$22:$B$221,MATCH($C327,Instellingen!$A$22:$A$221,1)),""),IF($I327="EUR",IFERROR(INDEX(Instellingen!$C$22:$C$221,MATCH($C327,Instellingen!$A$22:$A$221,1)),""),""))))</f>
        <v/>
      </c>
      <c r="K327" s="14" t="str">
        <f t="shared" si="30"/>
        <v/>
      </c>
      <c r="L327" s="14" t="str">
        <f t="shared" si="31"/>
        <v/>
      </c>
      <c r="M327" s="14" t="str">
        <f>IF($B327="","",IFERROR(VLOOKUP($B327,Facturen!$A$3:$W$304,11,FALSE),""))</f>
        <v/>
      </c>
      <c r="N327" s="15" t="str">
        <f t="shared" si="32"/>
        <v/>
      </c>
      <c r="O327" s="15" t="str">
        <f>IF($B327="","",IFERROR(IF(VLOOKUP($B327,Facturen!$A$3:$W$304,7,FALSE)="",Instellingen!$B$4,VLOOKUP($B327,Facturen!$A$3:$W$304,7,FALSE)),""))</f>
        <v/>
      </c>
      <c r="P327" s="14" t="str">
        <f t="shared" si="33"/>
        <v/>
      </c>
      <c r="Q327" s="14" t="str">
        <f t="shared" si="34"/>
        <v/>
      </c>
      <c r="R327" s="14" t="str">
        <f t="shared" si="35"/>
        <v/>
      </c>
      <c r="S327" s="6"/>
    </row>
    <row r="328" spans="1:19" x14ac:dyDescent="0.3">
      <c r="A328" s="6"/>
      <c r="B328" s="6"/>
      <c r="C328" s="8"/>
      <c r="D328" s="6"/>
      <c r="E328" s="7"/>
      <c r="F328" s="6"/>
      <c r="G328" s="12"/>
      <c r="H328" s="18" t="str">
        <f>IF($F328="","",IF($F328="SRD",1,IF($F328="USD",IFERROR(INDEX(Instellingen!$B$22:$B$221,MATCH($C328,Instellingen!$A$22:$A$221,1)),""),IF($F328="EUR",IFERROR(INDEX(Instellingen!$C$22:$C$221,MATCH($C328,Instellingen!$A$22:$A$221,1)),""),""))))</f>
        <v/>
      </c>
      <c r="I328" s="16" t="str">
        <f>IF($B328="","",IFERROR(VLOOKUP($B328,Facturen!$A$3:$W$304,5,FALSE),""))</f>
        <v/>
      </c>
      <c r="J328" s="18" t="str">
        <f>IF($I328="","",IF($I328="SRD",1,IF($I328="USD",IFERROR(INDEX(Instellingen!$B$22:$B$221,MATCH($C328,Instellingen!$A$22:$A$221,1)),""),IF($I328="EUR",IFERROR(INDEX(Instellingen!$C$22:$C$221,MATCH($C328,Instellingen!$A$22:$A$221,1)),""),""))))</f>
        <v/>
      </c>
      <c r="K328" s="14" t="str">
        <f t="shared" si="30"/>
        <v/>
      </c>
      <c r="L328" s="14" t="str">
        <f t="shared" si="31"/>
        <v/>
      </c>
      <c r="M328" s="14" t="str">
        <f>IF($B328="","",IFERROR(VLOOKUP($B328,Facturen!$A$3:$W$304,11,FALSE),""))</f>
        <v/>
      </c>
      <c r="N328" s="15" t="str">
        <f t="shared" si="32"/>
        <v/>
      </c>
      <c r="O328" s="15" t="str">
        <f>IF($B328="","",IFERROR(IF(VLOOKUP($B328,Facturen!$A$3:$W$304,7,FALSE)="",Instellingen!$B$4,VLOOKUP($B328,Facturen!$A$3:$W$304,7,FALSE)),""))</f>
        <v/>
      </c>
      <c r="P328" s="14" t="str">
        <f t="shared" si="33"/>
        <v/>
      </c>
      <c r="Q328" s="14" t="str">
        <f t="shared" si="34"/>
        <v/>
      </c>
      <c r="R328" s="14" t="str">
        <f t="shared" si="35"/>
        <v/>
      </c>
      <c r="S328" s="6"/>
    </row>
    <row r="329" spans="1:19" x14ac:dyDescent="0.3">
      <c r="A329" s="6"/>
      <c r="B329" s="6"/>
      <c r="C329" s="8"/>
      <c r="D329" s="6"/>
      <c r="E329" s="7"/>
      <c r="F329" s="6"/>
      <c r="G329" s="12"/>
      <c r="H329" s="18" t="str">
        <f>IF($F329="","",IF($F329="SRD",1,IF($F329="USD",IFERROR(INDEX(Instellingen!$B$22:$B$221,MATCH($C329,Instellingen!$A$22:$A$221,1)),""),IF($F329="EUR",IFERROR(INDEX(Instellingen!$C$22:$C$221,MATCH($C329,Instellingen!$A$22:$A$221,1)),""),""))))</f>
        <v/>
      </c>
      <c r="I329" s="16" t="str">
        <f>IF($B329="","",IFERROR(VLOOKUP($B329,Facturen!$A$3:$W$304,5,FALSE),""))</f>
        <v/>
      </c>
      <c r="J329" s="18" t="str">
        <f>IF($I329="","",IF($I329="SRD",1,IF($I329="USD",IFERROR(INDEX(Instellingen!$B$22:$B$221,MATCH($C329,Instellingen!$A$22:$A$221,1)),""),IF($I329="EUR",IFERROR(INDEX(Instellingen!$C$22:$C$221,MATCH($C329,Instellingen!$A$22:$A$221,1)),""),""))))</f>
        <v/>
      </c>
      <c r="K329" s="14" t="str">
        <f t="shared" si="30"/>
        <v/>
      </c>
      <c r="L329" s="14" t="str">
        <f t="shared" si="31"/>
        <v/>
      </c>
      <c r="M329" s="14" t="str">
        <f>IF($B329="","",IFERROR(VLOOKUP($B329,Facturen!$A$3:$W$304,11,FALSE),""))</f>
        <v/>
      </c>
      <c r="N329" s="15" t="str">
        <f t="shared" si="32"/>
        <v/>
      </c>
      <c r="O329" s="15" t="str">
        <f>IF($B329="","",IFERROR(IF(VLOOKUP($B329,Facturen!$A$3:$W$304,7,FALSE)="",Instellingen!$B$4,VLOOKUP($B329,Facturen!$A$3:$W$304,7,FALSE)),""))</f>
        <v/>
      </c>
      <c r="P329" s="14" t="str">
        <f t="shared" si="33"/>
        <v/>
      </c>
      <c r="Q329" s="14" t="str">
        <f t="shared" si="34"/>
        <v/>
      </c>
      <c r="R329" s="14" t="str">
        <f t="shared" si="35"/>
        <v/>
      </c>
      <c r="S329" s="6"/>
    </row>
    <row r="330" spans="1:19" x14ac:dyDescent="0.3">
      <c r="A330" s="6"/>
      <c r="B330" s="6"/>
      <c r="C330" s="8"/>
      <c r="D330" s="6"/>
      <c r="E330" s="7"/>
      <c r="F330" s="6"/>
      <c r="G330" s="12"/>
      <c r="H330" s="18" t="str">
        <f>IF($F330="","",IF($F330="SRD",1,IF($F330="USD",IFERROR(INDEX(Instellingen!$B$22:$B$221,MATCH($C330,Instellingen!$A$22:$A$221,1)),""),IF($F330="EUR",IFERROR(INDEX(Instellingen!$C$22:$C$221,MATCH($C330,Instellingen!$A$22:$A$221,1)),""),""))))</f>
        <v/>
      </c>
      <c r="I330" s="16" t="str">
        <f>IF($B330="","",IFERROR(VLOOKUP($B330,Facturen!$A$3:$W$304,5,FALSE),""))</f>
        <v/>
      </c>
      <c r="J330" s="18" t="str">
        <f>IF($I330="","",IF($I330="SRD",1,IF($I330="USD",IFERROR(INDEX(Instellingen!$B$22:$B$221,MATCH($C330,Instellingen!$A$22:$A$221,1)),""),IF($I330="EUR",IFERROR(INDEX(Instellingen!$C$22:$C$221,MATCH($C330,Instellingen!$A$22:$A$221,1)),""),""))))</f>
        <v/>
      </c>
      <c r="K330" s="14" t="str">
        <f t="shared" si="30"/>
        <v/>
      </c>
      <c r="L330" s="14" t="str">
        <f t="shared" si="31"/>
        <v/>
      </c>
      <c r="M330" s="14" t="str">
        <f>IF($B330="","",IFERROR(VLOOKUP($B330,Facturen!$A$3:$W$304,11,FALSE),""))</f>
        <v/>
      </c>
      <c r="N330" s="15" t="str">
        <f t="shared" si="32"/>
        <v/>
      </c>
      <c r="O330" s="15" t="str">
        <f>IF($B330="","",IFERROR(IF(VLOOKUP($B330,Facturen!$A$3:$W$304,7,FALSE)="",Instellingen!$B$4,VLOOKUP($B330,Facturen!$A$3:$W$304,7,FALSE)),""))</f>
        <v/>
      </c>
      <c r="P330" s="14" t="str">
        <f t="shared" si="33"/>
        <v/>
      </c>
      <c r="Q330" s="14" t="str">
        <f t="shared" si="34"/>
        <v/>
      </c>
      <c r="R330" s="14" t="str">
        <f t="shared" si="35"/>
        <v/>
      </c>
      <c r="S330" s="6"/>
    </row>
    <row r="331" spans="1:19" x14ac:dyDescent="0.3">
      <c r="A331" s="6"/>
      <c r="B331" s="6"/>
      <c r="C331" s="8"/>
      <c r="D331" s="6"/>
      <c r="E331" s="7"/>
      <c r="F331" s="6"/>
      <c r="G331" s="12"/>
      <c r="H331" s="18" t="str">
        <f>IF($F331="","",IF($F331="SRD",1,IF($F331="USD",IFERROR(INDEX(Instellingen!$B$22:$B$221,MATCH($C331,Instellingen!$A$22:$A$221,1)),""),IF($F331="EUR",IFERROR(INDEX(Instellingen!$C$22:$C$221,MATCH($C331,Instellingen!$A$22:$A$221,1)),""),""))))</f>
        <v/>
      </c>
      <c r="I331" s="16" t="str">
        <f>IF($B331="","",IFERROR(VLOOKUP($B331,Facturen!$A$3:$W$304,5,FALSE),""))</f>
        <v/>
      </c>
      <c r="J331" s="18" t="str">
        <f>IF($I331="","",IF($I331="SRD",1,IF($I331="USD",IFERROR(INDEX(Instellingen!$B$22:$B$221,MATCH($C331,Instellingen!$A$22:$A$221,1)),""),IF($I331="EUR",IFERROR(INDEX(Instellingen!$C$22:$C$221,MATCH($C331,Instellingen!$A$22:$A$221,1)),""),""))))</f>
        <v/>
      </c>
      <c r="K331" s="14" t="str">
        <f t="shared" si="30"/>
        <v/>
      </c>
      <c r="L331" s="14" t="str">
        <f t="shared" si="31"/>
        <v/>
      </c>
      <c r="M331" s="14" t="str">
        <f>IF($B331="","",IFERROR(VLOOKUP($B331,Facturen!$A$3:$W$304,11,FALSE),""))</f>
        <v/>
      </c>
      <c r="N331" s="15" t="str">
        <f t="shared" si="32"/>
        <v/>
      </c>
      <c r="O331" s="15" t="str">
        <f>IF($B331="","",IFERROR(IF(VLOOKUP($B331,Facturen!$A$3:$W$304,7,FALSE)="",Instellingen!$B$4,VLOOKUP($B331,Facturen!$A$3:$W$304,7,FALSE)),""))</f>
        <v/>
      </c>
      <c r="P331" s="14" t="str">
        <f t="shared" si="33"/>
        <v/>
      </c>
      <c r="Q331" s="14" t="str">
        <f t="shared" si="34"/>
        <v/>
      </c>
      <c r="R331" s="14" t="str">
        <f t="shared" si="35"/>
        <v/>
      </c>
      <c r="S331" s="6"/>
    </row>
    <row r="332" spans="1:19" x14ac:dyDescent="0.3">
      <c r="A332" s="6"/>
      <c r="B332" s="6"/>
      <c r="C332" s="8"/>
      <c r="D332" s="6"/>
      <c r="E332" s="7"/>
      <c r="F332" s="6"/>
      <c r="G332" s="12"/>
      <c r="H332" s="18" t="str">
        <f>IF($F332="","",IF($F332="SRD",1,IF($F332="USD",IFERROR(INDEX(Instellingen!$B$22:$B$221,MATCH($C332,Instellingen!$A$22:$A$221,1)),""),IF($F332="EUR",IFERROR(INDEX(Instellingen!$C$22:$C$221,MATCH($C332,Instellingen!$A$22:$A$221,1)),""),""))))</f>
        <v/>
      </c>
      <c r="I332" s="16" t="str">
        <f>IF($B332="","",IFERROR(VLOOKUP($B332,Facturen!$A$3:$W$304,5,FALSE),""))</f>
        <v/>
      </c>
      <c r="J332" s="18" t="str">
        <f>IF($I332="","",IF($I332="SRD",1,IF($I332="USD",IFERROR(INDEX(Instellingen!$B$22:$B$221,MATCH($C332,Instellingen!$A$22:$A$221,1)),""),IF($I332="EUR",IFERROR(INDEX(Instellingen!$C$22:$C$221,MATCH($C332,Instellingen!$A$22:$A$221,1)),""),""))))</f>
        <v/>
      </c>
      <c r="K332" s="14" t="str">
        <f t="shared" si="30"/>
        <v/>
      </c>
      <c r="L332" s="14" t="str">
        <f t="shared" si="31"/>
        <v/>
      </c>
      <c r="M332" s="14" t="str">
        <f>IF($B332="","",IFERROR(VLOOKUP($B332,Facturen!$A$3:$W$304,11,FALSE),""))</f>
        <v/>
      </c>
      <c r="N332" s="15" t="str">
        <f t="shared" si="32"/>
        <v/>
      </c>
      <c r="O332" s="15" t="str">
        <f>IF($B332="","",IFERROR(IF(VLOOKUP($B332,Facturen!$A$3:$W$304,7,FALSE)="",Instellingen!$B$4,VLOOKUP($B332,Facturen!$A$3:$W$304,7,FALSE)),""))</f>
        <v/>
      </c>
      <c r="P332" s="14" t="str">
        <f t="shared" si="33"/>
        <v/>
      </c>
      <c r="Q332" s="14" t="str">
        <f t="shared" si="34"/>
        <v/>
      </c>
      <c r="R332" s="14" t="str">
        <f t="shared" si="35"/>
        <v/>
      </c>
      <c r="S332" s="6"/>
    </row>
    <row r="333" spans="1:19" x14ac:dyDescent="0.3">
      <c r="A333" s="6"/>
      <c r="B333" s="6"/>
      <c r="C333" s="8"/>
      <c r="D333" s="6"/>
      <c r="E333" s="7"/>
      <c r="F333" s="6"/>
      <c r="G333" s="12"/>
      <c r="H333" s="18" t="str">
        <f>IF($F333="","",IF($F333="SRD",1,IF($F333="USD",IFERROR(INDEX(Instellingen!$B$22:$B$221,MATCH($C333,Instellingen!$A$22:$A$221,1)),""),IF($F333="EUR",IFERROR(INDEX(Instellingen!$C$22:$C$221,MATCH($C333,Instellingen!$A$22:$A$221,1)),""),""))))</f>
        <v/>
      </c>
      <c r="I333" s="16" t="str">
        <f>IF($B333="","",IFERROR(VLOOKUP($B333,Facturen!$A$3:$W$304,5,FALSE),""))</f>
        <v/>
      </c>
      <c r="J333" s="18" t="str">
        <f>IF($I333="","",IF($I333="SRD",1,IF($I333="USD",IFERROR(INDEX(Instellingen!$B$22:$B$221,MATCH($C333,Instellingen!$A$22:$A$221,1)),""),IF($I333="EUR",IFERROR(INDEX(Instellingen!$C$22:$C$221,MATCH($C333,Instellingen!$A$22:$A$221,1)),""),""))))</f>
        <v/>
      </c>
      <c r="K333" s="14" t="str">
        <f t="shared" si="30"/>
        <v/>
      </c>
      <c r="L333" s="14" t="str">
        <f t="shared" si="31"/>
        <v/>
      </c>
      <c r="M333" s="14" t="str">
        <f>IF($B333="","",IFERROR(VLOOKUP($B333,Facturen!$A$3:$W$304,11,FALSE),""))</f>
        <v/>
      </c>
      <c r="N333" s="15" t="str">
        <f t="shared" si="32"/>
        <v/>
      </c>
      <c r="O333" s="15" t="str">
        <f>IF($B333="","",IFERROR(IF(VLOOKUP($B333,Facturen!$A$3:$W$304,7,FALSE)="",Instellingen!$B$4,VLOOKUP($B333,Facturen!$A$3:$W$304,7,FALSE)),""))</f>
        <v/>
      </c>
      <c r="P333" s="14" t="str">
        <f t="shared" si="33"/>
        <v/>
      </c>
      <c r="Q333" s="14" t="str">
        <f t="shared" si="34"/>
        <v/>
      </c>
      <c r="R333" s="14" t="str">
        <f t="shared" si="35"/>
        <v/>
      </c>
      <c r="S333" s="6"/>
    </row>
    <row r="334" spans="1:19" x14ac:dyDescent="0.3">
      <c r="A334" s="6"/>
      <c r="B334" s="6"/>
      <c r="C334" s="8"/>
      <c r="D334" s="6"/>
      <c r="E334" s="7"/>
      <c r="F334" s="6"/>
      <c r="G334" s="12"/>
      <c r="H334" s="18" t="str">
        <f>IF($F334="","",IF($F334="SRD",1,IF($F334="USD",IFERROR(INDEX(Instellingen!$B$22:$B$221,MATCH($C334,Instellingen!$A$22:$A$221,1)),""),IF($F334="EUR",IFERROR(INDEX(Instellingen!$C$22:$C$221,MATCH($C334,Instellingen!$A$22:$A$221,1)),""),""))))</f>
        <v/>
      </c>
      <c r="I334" s="16" t="str">
        <f>IF($B334="","",IFERROR(VLOOKUP($B334,Facturen!$A$3:$W$304,5,FALSE),""))</f>
        <v/>
      </c>
      <c r="J334" s="18" t="str">
        <f>IF($I334="","",IF($I334="SRD",1,IF($I334="USD",IFERROR(INDEX(Instellingen!$B$22:$B$221,MATCH($C334,Instellingen!$A$22:$A$221,1)),""),IF($I334="EUR",IFERROR(INDEX(Instellingen!$C$22:$C$221,MATCH($C334,Instellingen!$A$22:$A$221,1)),""),""))))</f>
        <v/>
      </c>
      <c r="K334" s="14" t="str">
        <f t="shared" si="30"/>
        <v/>
      </c>
      <c r="L334" s="14" t="str">
        <f t="shared" si="31"/>
        <v/>
      </c>
      <c r="M334" s="14" t="str">
        <f>IF($B334="","",IFERROR(VLOOKUP($B334,Facturen!$A$3:$W$304,11,FALSE),""))</f>
        <v/>
      </c>
      <c r="N334" s="15" t="str">
        <f t="shared" si="32"/>
        <v/>
      </c>
      <c r="O334" s="15" t="str">
        <f>IF($B334="","",IFERROR(IF(VLOOKUP($B334,Facturen!$A$3:$W$304,7,FALSE)="",Instellingen!$B$4,VLOOKUP($B334,Facturen!$A$3:$W$304,7,FALSE)),""))</f>
        <v/>
      </c>
      <c r="P334" s="14" t="str">
        <f t="shared" si="33"/>
        <v/>
      </c>
      <c r="Q334" s="14" t="str">
        <f t="shared" si="34"/>
        <v/>
      </c>
      <c r="R334" s="14" t="str">
        <f t="shared" si="35"/>
        <v/>
      </c>
      <c r="S334" s="6"/>
    </row>
    <row r="335" spans="1:19" x14ac:dyDescent="0.3">
      <c r="A335" s="6"/>
      <c r="B335" s="6"/>
      <c r="C335" s="8"/>
      <c r="D335" s="6"/>
      <c r="E335" s="7"/>
      <c r="F335" s="6"/>
      <c r="G335" s="12"/>
      <c r="H335" s="18" t="str">
        <f>IF($F335="","",IF($F335="SRD",1,IF($F335="USD",IFERROR(INDEX(Instellingen!$B$22:$B$221,MATCH($C335,Instellingen!$A$22:$A$221,1)),""),IF($F335="EUR",IFERROR(INDEX(Instellingen!$C$22:$C$221,MATCH($C335,Instellingen!$A$22:$A$221,1)),""),""))))</f>
        <v/>
      </c>
      <c r="I335" s="16" t="str">
        <f>IF($B335="","",IFERROR(VLOOKUP($B335,Facturen!$A$3:$W$304,5,FALSE),""))</f>
        <v/>
      </c>
      <c r="J335" s="18" t="str">
        <f>IF($I335="","",IF($I335="SRD",1,IF($I335="USD",IFERROR(INDEX(Instellingen!$B$22:$B$221,MATCH($C335,Instellingen!$A$22:$A$221,1)),""),IF($I335="EUR",IFERROR(INDEX(Instellingen!$C$22:$C$221,MATCH($C335,Instellingen!$A$22:$A$221,1)),""),""))))</f>
        <v/>
      </c>
      <c r="K335" s="14" t="str">
        <f t="shared" si="30"/>
        <v/>
      </c>
      <c r="L335" s="14" t="str">
        <f t="shared" si="31"/>
        <v/>
      </c>
      <c r="M335" s="14" t="str">
        <f>IF($B335="","",IFERROR(VLOOKUP($B335,Facturen!$A$3:$W$304,11,FALSE),""))</f>
        <v/>
      </c>
      <c r="N335" s="15" t="str">
        <f t="shared" si="32"/>
        <v/>
      </c>
      <c r="O335" s="15" t="str">
        <f>IF($B335="","",IFERROR(IF(VLOOKUP($B335,Facturen!$A$3:$W$304,7,FALSE)="",Instellingen!$B$4,VLOOKUP($B335,Facturen!$A$3:$W$304,7,FALSE)),""))</f>
        <v/>
      </c>
      <c r="P335" s="14" t="str">
        <f t="shared" si="33"/>
        <v/>
      </c>
      <c r="Q335" s="14" t="str">
        <f t="shared" si="34"/>
        <v/>
      </c>
      <c r="R335" s="14" t="str">
        <f t="shared" si="35"/>
        <v/>
      </c>
      <c r="S335" s="6"/>
    </row>
    <row r="336" spans="1:19" x14ac:dyDescent="0.3">
      <c r="A336" s="6"/>
      <c r="B336" s="6"/>
      <c r="C336" s="8"/>
      <c r="D336" s="6"/>
      <c r="E336" s="7"/>
      <c r="F336" s="6"/>
      <c r="G336" s="12"/>
      <c r="H336" s="18" t="str">
        <f>IF($F336="","",IF($F336="SRD",1,IF($F336="USD",IFERROR(INDEX(Instellingen!$B$22:$B$221,MATCH($C336,Instellingen!$A$22:$A$221,1)),""),IF($F336="EUR",IFERROR(INDEX(Instellingen!$C$22:$C$221,MATCH($C336,Instellingen!$A$22:$A$221,1)),""),""))))</f>
        <v/>
      </c>
      <c r="I336" s="16" t="str">
        <f>IF($B336="","",IFERROR(VLOOKUP($B336,Facturen!$A$3:$W$304,5,FALSE),""))</f>
        <v/>
      </c>
      <c r="J336" s="18" t="str">
        <f>IF($I336="","",IF($I336="SRD",1,IF($I336="USD",IFERROR(INDEX(Instellingen!$B$22:$B$221,MATCH($C336,Instellingen!$A$22:$A$221,1)),""),IF($I336="EUR",IFERROR(INDEX(Instellingen!$C$22:$C$221,MATCH($C336,Instellingen!$A$22:$A$221,1)),""),""))))</f>
        <v/>
      </c>
      <c r="K336" s="14" t="str">
        <f t="shared" si="30"/>
        <v/>
      </c>
      <c r="L336" s="14" t="str">
        <f t="shared" si="31"/>
        <v/>
      </c>
      <c r="M336" s="14" t="str">
        <f>IF($B336="","",IFERROR(VLOOKUP($B336,Facturen!$A$3:$W$304,11,FALSE),""))</f>
        <v/>
      </c>
      <c r="N336" s="15" t="str">
        <f t="shared" si="32"/>
        <v/>
      </c>
      <c r="O336" s="15" t="str">
        <f>IF($B336="","",IFERROR(IF(VLOOKUP($B336,Facturen!$A$3:$W$304,7,FALSE)="",Instellingen!$B$4,VLOOKUP($B336,Facturen!$A$3:$W$304,7,FALSE)),""))</f>
        <v/>
      </c>
      <c r="P336" s="14" t="str">
        <f t="shared" si="33"/>
        <v/>
      </c>
      <c r="Q336" s="14" t="str">
        <f t="shared" si="34"/>
        <v/>
      </c>
      <c r="R336" s="14" t="str">
        <f t="shared" si="35"/>
        <v/>
      </c>
      <c r="S336" s="6"/>
    </row>
    <row r="337" spans="1:19" x14ac:dyDescent="0.3">
      <c r="A337" s="6"/>
      <c r="B337" s="6"/>
      <c r="C337" s="8"/>
      <c r="D337" s="6"/>
      <c r="E337" s="7"/>
      <c r="F337" s="6"/>
      <c r="G337" s="12"/>
      <c r="H337" s="18" t="str">
        <f>IF($F337="","",IF($F337="SRD",1,IF($F337="USD",IFERROR(INDEX(Instellingen!$B$22:$B$221,MATCH($C337,Instellingen!$A$22:$A$221,1)),""),IF($F337="EUR",IFERROR(INDEX(Instellingen!$C$22:$C$221,MATCH($C337,Instellingen!$A$22:$A$221,1)),""),""))))</f>
        <v/>
      </c>
      <c r="I337" s="16" t="str">
        <f>IF($B337="","",IFERROR(VLOOKUP($B337,Facturen!$A$3:$W$304,5,FALSE),""))</f>
        <v/>
      </c>
      <c r="J337" s="18" t="str">
        <f>IF($I337="","",IF($I337="SRD",1,IF($I337="USD",IFERROR(INDEX(Instellingen!$B$22:$B$221,MATCH($C337,Instellingen!$A$22:$A$221,1)),""),IF($I337="EUR",IFERROR(INDEX(Instellingen!$C$22:$C$221,MATCH($C337,Instellingen!$A$22:$A$221,1)),""),""))))</f>
        <v/>
      </c>
      <c r="K337" s="14" t="str">
        <f t="shared" si="30"/>
        <v/>
      </c>
      <c r="L337" s="14" t="str">
        <f t="shared" si="31"/>
        <v/>
      </c>
      <c r="M337" s="14" t="str">
        <f>IF($B337="","",IFERROR(VLOOKUP($B337,Facturen!$A$3:$W$304,11,FALSE),""))</f>
        <v/>
      </c>
      <c r="N337" s="15" t="str">
        <f t="shared" si="32"/>
        <v/>
      </c>
      <c r="O337" s="15" t="str">
        <f>IF($B337="","",IFERROR(IF(VLOOKUP($B337,Facturen!$A$3:$W$304,7,FALSE)="",Instellingen!$B$4,VLOOKUP($B337,Facturen!$A$3:$W$304,7,FALSE)),""))</f>
        <v/>
      </c>
      <c r="P337" s="14" t="str">
        <f t="shared" si="33"/>
        <v/>
      </c>
      <c r="Q337" s="14" t="str">
        <f t="shared" si="34"/>
        <v/>
      </c>
      <c r="R337" s="14" t="str">
        <f t="shared" si="35"/>
        <v/>
      </c>
      <c r="S337" s="6"/>
    </row>
    <row r="338" spans="1:19" x14ac:dyDescent="0.3">
      <c r="A338" s="6"/>
      <c r="B338" s="6"/>
      <c r="C338" s="8"/>
      <c r="D338" s="6"/>
      <c r="E338" s="7"/>
      <c r="F338" s="6"/>
      <c r="G338" s="12"/>
      <c r="H338" s="18" t="str">
        <f>IF($F338="","",IF($F338="SRD",1,IF($F338="USD",IFERROR(INDEX(Instellingen!$B$22:$B$221,MATCH($C338,Instellingen!$A$22:$A$221,1)),""),IF($F338="EUR",IFERROR(INDEX(Instellingen!$C$22:$C$221,MATCH($C338,Instellingen!$A$22:$A$221,1)),""),""))))</f>
        <v/>
      </c>
      <c r="I338" s="16" t="str">
        <f>IF($B338="","",IFERROR(VLOOKUP($B338,Facturen!$A$3:$W$304,5,FALSE),""))</f>
        <v/>
      </c>
      <c r="J338" s="18" t="str">
        <f>IF($I338="","",IF($I338="SRD",1,IF($I338="USD",IFERROR(INDEX(Instellingen!$B$22:$B$221,MATCH($C338,Instellingen!$A$22:$A$221,1)),""),IF($I338="EUR",IFERROR(INDEX(Instellingen!$C$22:$C$221,MATCH($C338,Instellingen!$A$22:$A$221,1)),""),""))))</f>
        <v/>
      </c>
      <c r="K338" s="14" t="str">
        <f t="shared" si="30"/>
        <v/>
      </c>
      <c r="L338" s="14" t="str">
        <f t="shared" si="31"/>
        <v/>
      </c>
      <c r="M338" s="14" t="str">
        <f>IF($B338="","",IFERROR(VLOOKUP($B338,Facturen!$A$3:$W$304,11,FALSE),""))</f>
        <v/>
      </c>
      <c r="N338" s="15" t="str">
        <f t="shared" si="32"/>
        <v/>
      </c>
      <c r="O338" s="15" t="str">
        <f>IF($B338="","",IFERROR(IF(VLOOKUP($B338,Facturen!$A$3:$W$304,7,FALSE)="",Instellingen!$B$4,VLOOKUP($B338,Facturen!$A$3:$W$304,7,FALSE)),""))</f>
        <v/>
      </c>
      <c r="P338" s="14" t="str">
        <f t="shared" si="33"/>
        <v/>
      </c>
      <c r="Q338" s="14" t="str">
        <f t="shared" si="34"/>
        <v/>
      </c>
      <c r="R338" s="14" t="str">
        <f t="shared" si="35"/>
        <v/>
      </c>
      <c r="S338" s="6"/>
    </row>
    <row r="339" spans="1:19" x14ac:dyDescent="0.3">
      <c r="A339" s="6"/>
      <c r="B339" s="6"/>
      <c r="C339" s="8"/>
      <c r="D339" s="6"/>
      <c r="E339" s="7"/>
      <c r="F339" s="6"/>
      <c r="G339" s="12"/>
      <c r="H339" s="18" t="str">
        <f>IF($F339="","",IF($F339="SRD",1,IF($F339="USD",IFERROR(INDEX(Instellingen!$B$22:$B$221,MATCH($C339,Instellingen!$A$22:$A$221,1)),""),IF($F339="EUR",IFERROR(INDEX(Instellingen!$C$22:$C$221,MATCH($C339,Instellingen!$A$22:$A$221,1)),""),""))))</f>
        <v/>
      </c>
      <c r="I339" s="16" t="str">
        <f>IF($B339="","",IFERROR(VLOOKUP($B339,Facturen!$A$3:$W$304,5,FALSE),""))</f>
        <v/>
      </c>
      <c r="J339" s="18" t="str">
        <f>IF($I339="","",IF($I339="SRD",1,IF($I339="USD",IFERROR(INDEX(Instellingen!$B$22:$B$221,MATCH($C339,Instellingen!$A$22:$A$221,1)),""),IF($I339="EUR",IFERROR(INDEX(Instellingen!$C$22:$C$221,MATCH($C339,Instellingen!$A$22:$A$221,1)),""),""))))</f>
        <v/>
      </c>
      <c r="K339" s="14" t="str">
        <f t="shared" si="30"/>
        <v/>
      </c>
      <c r="L339" s="14" t="str">
        <f t="shared" si="31"/>
        <v/>
      </c>
      <c r="M339" s="14" t="str">
        <f>IF($B339="","",IFERROR(VLOOKUP($B339,Facturen!$A$3:$W$304,11,FALSE),""))</f>
        <v/>
      </c>
      <c r="N339" s="15" t="str">
        <f t="shared" si="32"/>
        <v/>
      </c>
      <c r="O339" s="15" t="str">
        <f>IF($B339="","",IFERROR(IF(VLOOKUP($B339,Facturen!$A$3:$W$304,7,FALSE)="",Instellingen!$B$4,VLOOKUP($B339,Facturen!$A$3:$W$304,7,FALSE)),""))</f>
        <v/>
      </c>
      <c r="P339" s="14" t="str">
        <f t="shared" si="33"/>
        <v/>
      </c>
      <c r="Q339" s="14" t="str">
        <f t="shared" si="34"/>
        <v/>
      </c>
      <c r="R339" s="14" t="str">
        <f t="shared" si="35"/>
        <v/>
      </c>
      <c r="S339" s="6"/>
    </row>
    <row r="340" spans="1:19" x14ac:dyDescent="0.3">
      <c r="A340" s="6"/>
      <c r="B340" s="6"/>
      <c r="C340" s="8"/>
      <c r="D340" s="6"/>
      <c r="E340" s="7"/>
      <c r="F340" s="6"/>
      <c r="G340" s="12"/>
      <c r="H340" s="18" t="str">
        <f>IF($F340="","",IF($F340="SRD",1,IF($F340="USD",IFERROR(INDEX(Instellingen!$B$22:$B$221,MATCH($C340,Instellingen!$A$22:$A$221,1)),""),IF($F340="EUR",IFERROR(INDEX(Instellingen!$C$22:$C$221,MATCH($C340,Instellingen!$A$22:$A$221,1)),""),""))))</f>
        <v/>
      </c>
      <c r="I340" s="16" t="str">
        <f>IF($B340="","",IFERROR(VLOOKUP($B340,Facturen!$A$3:$W$304,5,FALSE),""))</f>
        <v/>
      </c>
      <c r="J340" s="18" t="str">
        <f>IF($I340="","",IF($I340="SRD",1,IF($I340="USD",IFERROR(INDEX(Instellingen!$B$22:$B$221,MATCH($C340,Instellingen!$A$22:$A$221,1)),""),IF($I340="EUR",IFERROR(INDEX(Instellingen!$C$22:$C$221,MATCH($C340,Instellingen!$A$22:$A$221,1)),""),""))))</f>
        <v/>
      </c>
      <c r="K340" s="14" t="str">
        <f t="shared" si="30"/>
        <v/>
      </c>
      <c r="L340" s="14" t="str">
        <f t="shared" si="31"/>
        <v/>
      </c>
      <c r="M340" s="14" t="str">
        <f>IF($B340="","",IFERROR(VLOOKUP($B340,Facturen!$A$3:$W$304,11,FALSE),""))</f>
        <v/>
      </c>
      <c r="N340" s="15" t="str">
        <f t="shared" si="32"/>
        <v/>
      </c>
      <c r="O340" s="15" t="str">
        <f>IF($B340="","",IFERROR(IF(VLOOKUP($B340,Facturen!$A$3:$W$304,7,FALSE)="",Instellingen!$B$4,VLOOKUP($B340,Facturen!$A$3:$W$304,7,FALSE)),""))</f>
        <v/>
      </c>
      <c r="P340" s="14" t="str">
        <f t="shared" si="33"/>
        <v/>
      </c>
      <c r="Q340" s="14" t="str">
        <f t="shared" si="34"/>
        <v/>
      </c>
      <c r="R340" s="14" t="str">
        <f t="shared" si="35"/>
        <v/>
      </c>
      <c r="S340" s="6"/>
    </row>
    <row r="341" spans="1:19" x14ac:dyDescent="0.3">
      <c r="A341" s="6"/>
      <c r="B341" s="6"/>
      <c r="C341" s="8"/>
      <c r="D341" s="6"/>
      <c r="E341" s="7"/>
      <c r="F341" s="6"/>
      <c r="G341" s="12"/>
      <c r="H341" s="18" t="str">
        <f>IF($F341="","",IF($F341="SRD",1,IF($F341="USD",IFERROR(INDEX(Instellingen!$B$22:$B$221,MATCH($C341,Instellingen!$A$22:$A$221,1)),""),IF($F341="EUR",IFERROR(INDEX(Instellingen!$C$22:$C$221,MATCH($C341,Instellingen!$A$22:$A$221,1)),""),""))))</f>
        <v/>
      </c>
      <c r="I341" s="16" t="str">
        <f>IF($B341="","",IFERROR(VLOOKUP($B341,Facturen!$A$3:$W$304,5,FALSE),""))</f>
        <v/>
      </c>
      <c r="J341" s="18" t="str">
        <f>IF($I341="","",IF($I341="SRD",1,IF($I341="USD",IFERROR(INDEX(Instellingen!$B$22:$B$221,MATCH($C341,Instellingen!$A$22:$A$221,1)),""),IF($I341="EUR",IFERROR(INDEX(Instellingen!$C$22:$C$221,MATCH($C341,Instellingen!$A$22:$A$221,1)),""),""))))</f>
        <v/>
      </c>
      <c r="K341" s="14" t="str">
        <f t="shared" si="30"/>
        <v/>
      </c>
      <c r="L341" s="14" t="str">
        <f t="shared" si="31"/>
        <v/>
      </c>
      <c r="M341" s="14" t="str">
        <f>IF($B341="","",IFERROR(VLOOKUP($B341,Facturen!$A$3:$W$304,11,FALSE),""))</f>
        <v/>
      </c>
      <c r="N341" s="15" t="str">
        <f t="shared" si="32"/>
        <v/>
      </c>
      <c r="O341" s="15" t="str">
        <f>IF($B341="","",IFERROR(IF(VLOOKUP($B341,Facturen!$A$3:$W$304,7,FALSE)="",Instellingen!$B$4,VLOOKUP($B341,Facturen!$A$3:$W$304,7,FALSE)),""))</f>
        <v/>
      </c>
      <c r="P341" s="14" t="str">
        <f t="shared" si="33"/>
        <v/>
      </c>
      <c r="Q341" s="14" t="str">
        <f t="shared" si="34"/>
        <v/>
      </c>
      <c r="R341" s="14" t="str">
        <f t="shared" si="35"/>
        <v/>
      </c>
      <c r="S341" s="6"/>
    </row>
    <row r="342" spans="1:19" x14ac:dyDescent="0.3">
      <c r="A342" s="6"/>
      <c r="B342" s="6"/>
      <c r="C342" s="8"/>
      <c r="D342" s="6"/>
      <c r="E342" s="7"/>
      <c r="F342" s="6"/>
      <c r="G342" s="12"/>
      <c r="H342" s="18" t="str">
        <f>IF($F342="","",IF($F342="SRD",1,IF($F342="USD",IFERROR(INDEX(Instellingen!$B$22:$B$221,MATCH($C342,Instellingen!$A$22:$A$221,1)),""),IF($F342="EUR",IFERROR(INDEX(Instellingen!$C$22:$C$221,MATCH($C342,Instellingen!$A$22:$A$221,1)),""),""))))</f>
        <v/>
      </c>
      <c r="I342" s="16" t="str">
        <f>IF($B342="","",IFERROR(VLOOKUP($B342,Facturen!$A$3:$W$304,5,FALSE),""))</f>
        <v/>
      </c>
      <c r="J342" s="18" t="str">
        <f>IF($I342="","",IF($I342="SRD",1,IF($I342="USD",IFERROR(INDEX(Instellingen!$B$22:$B$221,MATCH($C342,Instellingen!$A$22:$A$221,1)),""),IF($I342="EUR",IFERROR(INDEX(Instellingen!$C$22:$C$221,MATCH($C342,Instellingen!$A$22:$A$221,1)),""),""))))</f>
        <v/>
      </c>
      <c r="K342" s="14" t="str">
        <f t="shared" si="30"/>
        <v/>
      </c>
      <c r="L342" s="14" t="str">
        <f t="shared" si="31"/>
        <v/>
      </c>
      <c r="M342" s="14" t="str">
        <f>IF($B342="","",IFERROR(VLOOKUP($B342,Facturen!$A$3:$W$304,11,FALSE),""))</f>
        <v/>
      </c>
      <c r="N342" s="15" t="str">
        <f t="shared" si="32"/>
        <v/>
      </c>
      <c r="O342" s="15" t="str">
        <f>IF($B342="","",IFERROR(IF(VLOOKUP($B342,Facturen!$A$3:$W$304,7,FALSE)="",Instellingen!$B$4,VLOOKUP($B342,Facturen!$A$3:$W$304,7,FALSE)),""))</f>
        <v/>
      </c>
      <c r="P342" s="14" t="str">
        <f t="shared" si="33"/>
        <v/>
      </c>
      <c r="Q342" s="14" t="str">
        <f t="shared" si="34"/>
        <v/>
      </c>
      <c r="R342" s="14" t="str">
        <f t="shared" si="35"/>
        <v/>
      </c>
      <c r="S342" s="6"/>
    </row>
    <row r="343" spans="1:19" x14ac:dyDescent="0.3">
      <c r="A343" s="6"/>
      <c r="B343" s="6"/>
      <c r="C343" s="8"/>
      <c r="D343" s="6"/>
      <c r="E343" s="7"/>
      <c r="F343" s="6"/>
      <c r="G343" s="12"/>
      <c r="H343" s="18" t="str">
        <f>IF($F343="","",IF($F343="SRD",1,IF($F343="USD",IFERROR(INDEX(Instellingen!$B$22:$B$221,MATCH($C343,Instellingen!$A$22:$A$221,1)),""),IF($F343="EUR",IFERROR(INDEX(Instellingen!$C$22:$C$221,MATCH($C343,Instellingen!$A$22:$A$221,1)),""),""))))</f>
        <v/>
      </c>
      <c r="I343" s="16" t="str">
        <f>IF($B343="","",IFERROR(VLOOKUP($B343,Facturen!$A$3:$W$304,5,FALSE),""))</f>
        <v/>
      </c>
      <c r="J343" s="18" t="str">
        <f>IF($I343="","",IF($I343="SRD",1,IF($I343="USD",IFERROR(INDEX(Instellingen!$B$22:$B$221,MATCH($C343,Instellingen!$A$22:$A$221,1)),""),IF($I343="EUR",IFERROR(INDEX(Instellingen!$C$22:$C$221,MATCH($C343,Instellingen!$A$22:$A$221,1)),""),""))))</f>
        <v/>
      </c>
      <c r="K343" s="14" t="str">
        <f t="shared" si="30"/>
        <v/>
      </c>
      <c r="L343" s="14" t="str">
        <f t="shared" si="31"/>
        <v/>
      </c>
      <c r="M343" s="14" t="str">
        <f>IF($B343="","",IFERROR(VLOOKUP($B343,Facturen!$A$3:$W$304,11,FALSE),""))</f>
        <v/>
      </c>
      <c r="N343" s="15" t="str">
        <f t="shared" si="32"/>
        <v/>
      </c>
      <c r="O343" s="15" t="str">
        <f>IF($B343="","",IFERROR(IF(VLOOKUP($B343,Facturen!$A$3:$W$304,7,FALSE)="",Instellingen!$B$4,VLOOKUP($B343,Facturen!$A$3:$W$304,7,FALSE)),""))</f>
        <v/>
      </c>
      <c r="P343" s="14" t="str">
        <f t="shared" si="33"/>
        <v/>
      </c>
      <c r="Q343" s="14" t="str">
        <f t="shared" si="34"/>
        <v/>
      </c>
      <c r="R343" s="14" t="str">
        <f t="shared" si="35"/>
        <v/>
      </c>
      <c r="S343" s="6"/>
    </row>
    <row r="344" spans="1:19" x14ac:dyDescent="0.3">
      <c r="A344" s="6"/>
      <c r="B344" s="6"/>
      <c r="C344" s="8"/>
      <c r="D344" s="6"/>
      <c r="E344" s="7"/>
      <c r="F344" s="6"/>
      <c r="G344" s="12"/>
      <c r="H344" s="18" t="str">
        <f>IF($F344="","",IF($F344="SRD",1,IF($F344="USD",IFERROR(INDEX(Instellingen!$B$22:$B$221,MATCH($C344,Instellingen!$A$22:$A$221,1)),""),IF($F344="EUR",IFERROR(INDEX(Instellingen!$C$22:$C$221,MATCH($C344,Instellingen!$A$22:$A$221,1)),""),""))))</f>
        <v/>
      </c>
      <c r="I344" s="16" t="str">
        <f>IF($B344="","",IFERROR(VLOOKUP($B344,Facturen!$A$3:$W$304,5,FALSE),""))</f>
        <v/>
      </c>
      <c r="J344" s="18" t="str">
        <f>IF($I344="","",IF($I344="SRD",1,IF($I344="USD",IFERROR(INDEX(Instellingen!$B$22:$B$221,MATCH($C344,Instellingen!$A$22:$A$221,1)),""),IF($I344="EUR",IFERROR(INDEX(Instellingen!$C$22:$C$221,MATCH($C344,Instellingen!$A$22:$A$221,1)),""),""))))</f>
        <v/>
      </c>
      <c r="K344" s="14" t="str">
        <f t="shared" si="30"/>
        <v/>
      </c>
      <c r="L344" s="14" t="str">
        <f t="shared" si="31"/>
        <v/>
      </c>
      <c r="M344" s="14" t="str">
        <f>IF($B344="","",IFERROR(VLOOKUP($B344,Facturen!$A$3:$W$304,11,FALSE),""))</f>
        <v/>
      </c>
      <c r="N344" s="15" t="str">
        <f t="shared" si="32"/>
        <v/>
      </c>
      <c r="O344" s="15" t="str">
        <f>IF($B344="","",IFERROR(IF(VLOOKUP($B344,Facturen!$A$3:$W$304,7,FALSE)="",Instellingen!$B$4,VLOOKUP($B344,Facturen!$A$3:$W$304,7,FALSE)),""))</f>
        <v/>
      </c>
      <c r="P344" s="14" t="str">
        <f t="shared" si="33"/>
        <v/>
      </c>
      <c r="Q344" s="14" t="str">
        <f t="shared" si="34"/>
        <v/>
      </c>
      <c r="R344" s="14" t="str">
        <f t="shared" si="35"/>
        <v/>
      </c>
      <c r="S344" s="6"/>
    </row>
    <row r="345" spans="1:19" x14ac:dyDescent="0.3">
      <c r="A345" s="6"/>
      <c r="B345" s="6"/>
      <c r="C345" s="8"/>
      <c r="D345" s="6"/>
      <c r="E345" s="7"/>
      <c r="F345" s="6"/>
      <c r="G345" s="12"/>
      <c r="H345" s="18" t="str">
        <f>IF($F345="","",IF($F345="SRD",1,IF($F345="USD",IFERROR(INDEX(Instellingen!$B$22:$B$221,MATCH($C345,Instellingen!$A$22:$A$221,1)),""),IF($F345="EUR",IFERROR(INDEX(Instellingen!$C$22:$C$221,MATCH($C345,Instellingen!$A$22:$A$221,1)),""),""))))</f>
        <v/>
      </c>
      <c r="I345" s="16" t="str">
        <f>IF($B345="","",IFERROR(VLOOKUP($B345,Facturen!$A$3:$W$304,5,FALSE),""))</f>
        <v/>
      </c>
      <c r="J345" s="18" t="str">
        <f>IF($I345="","",IF($I345="SRD",1,IF($I345="USD",IFERROR(INDEX(Instellingen!$B$22:$B$221,MATCH($C345,Instellingen!$A$22:$A$221,1)),""),IF($I345="EUR",IFERROR(INDEX(Instellingen!$C$22:$C$221,MATCH($C345,Instellingen!$A$22:$A$221,1)),""),""))))</f>
        <v/>
      </c>
      <c r="K345" s="14" t="str">
        <f t="shared" si="30"/>
        <v/>
      </c>
      <c r="L345" s="14" t="str">
        <f t="shared" si="31"/>
        <v/>
      </c>
      <c r="M345" s="14" t="str">
        <f>IF($B345="","",IFERROR(VLOOKUP($B345,Facturen!$A$3:$W$304,11,FALSE),""))</f>
        <v/>
      </c>
      <c r="N345" s="15" t="str">
        <f t="shared" si="32"/>
        <v/>
      </c>
      <c r="O345" s="15" t="str">
        <f>IF($B345="","",IFERROR(IF(VLOOKUP($B345,Facturen!$A$3:$W$304,7,FALSE)="",Instellingen!$B$4,VLOOKUP($B345,Facturen!$A$3:$W$304,7,FALSE)),""))</f>
        <v/>
      </c>
      <c r="P345" s="14" t="str">
        <f t="shared" si="33"/>
        <v/>
      </c>
      <c r="Q345" s="14" t="str">
        <f t="shared" si="34"/>
        <v/>
      </c>
      <c r="R345" s="14" t="str">
        <f t="shared" si="35"/>
        <v/>
      </c>
      <c r="S345" s="6"/>
    </row>
    <row r="346" spans="1:19" x14ac:dyDescent="0.3">
      <c r="A346" s="6"/>
      <c r="B346" s="6"/>
      <c r="C346" s="8"/>
      <c r="D346" s="6"/>
      <c r="E346" s="7"/>
      <c r="F346" s="6"/>
      <c r="G346" s="12"/>
      <c r="H346" s="18" t="str">
        <f>IF($F346="","",IF($F346="SRD",1,IF($F346="USD",IFERROR(INDEX(Instellingen!$B$22:$B$221,MATCH($C346,Instellingen!$A$22:$A$221,1)),""),IF($F346="EUR",IFERROR(INDEX(Instellingen!$C$22:$C$221,MATCH($C346,Instellingen!$A$22:$A$221,1)),""),""))))</f>
        <v/>
      </c>
      <c r="I346" s="16" t="str">
        <f>IF($B346="","",IFERROR(VLOOKUP($B346,Facturen!$A$3:$W$304,5,FALSE),""))</f>
        <v/>
      </c>
      <c r="J346" s="18" t="str">
        <f>IF($I346="","",IF($I346="SRD",1,IF($I346="USD",IFERROR(INDEX(Instellingen!$B$22:$B$221,MATCH($C346,Instellingen!$A$22:$A$221,1)),""),IF($I346="EUR",IFERROR(INDEX(Instellingen!$C$22:$C$221,MATCH($C346,Instellingen!$A$22:$A$221,1)),""),""))))</f>
        <v/>
      </c>
      <c r="K346" s="14" t="str">
        <f t="shared" si="30"/>
        <v/>
      </c>
      <c r="L346" s="14" t="str">
        <f t="shared" si="31"/>
        <v/>
      </c>
      <c r="M346" s="14" t="str">
        <f>IF($B346="","",IFERROR(VLOOKUP($B346,Facturen!$A$3:$W$304,11,FALSE),""))</f>
        <v/>
      </c>
      <c r="N346" s="15" t="str">
        <f t="shared" si="32"/>
        <v/>
      </c>
      <c r="O346" s="15" t="str">
        <f>IF($B346="","",IFERROR(IF(VLOOKUP($B346,Facturen!$A$3:$W$304,7,FALSE)="",Instellingen!$B$4,VLOOKUP($B346,Facturen!$A$3:$W$304,7,FALSE)),""))</f>
        <v/>
      </c>
      <c r="P346" s="14" t="str">
        <f t="shared" si="33"/>
        <v/>
      </c>
      <c r="Q346" s="14" t="str">
        <f t="shared" si="34"/>
        <v/>
      </c>
      <c r="R346" s="14" t="str">
        <f t="shared" si="35"/>
        <v/>
      </c>
      <c r="S346" s="6"/>
    </row>
    <row r="347" spans="1:19" x14ac:dyDescent="0.3">
      <c r="A347" s="6"/>
      <c r="B347" s="6"/>
      <c r="C347" s="8"/>
      <c r="D347" s="6"/>
      <c r="E347" s="7"/>
      <c r="F347" s="6"/>
      <c r="G347" s="12"/>
      <c r="H347" s="18" t="str">
        <f>IF($F347="","",IF($F347="SRD",1,IF($F347="USD",IFERROR(INDEX(Instellingen!$B$22:$B$221,MATCH($C347,Instellingen!$A$22:$A$221,1)),""),IF($F347="EUR",IFERROR(INDEX(Instellingen!$C$22:$C$221,MATCH($C347,Instellingen!$A$22:$A$221,1)),""),""))))</f>
        <v/>
      </c>
      <c r="I347" s="16" t="str">
        <f>IF($B347="","",IFERROR(VLOOKUP($B347,Facturen!$A$3:$W$304,5,FALSE),""))</f>
        <v/>
      </c>
      <c r="J347" s="18" t="str">
        <f>IF($I347="","",IF($I347="SRD",1,IF($I347="USD",IFERROR(INDEX(Instellingen!$B$22:$B$221,MATCH($C347,Instellingen!$A$22:$A$221,1)),""),IF($I347="EUR",IFERROR(INDEX(Instellingen!$C$22:$C$221,MATCH($C347,Instellingen!$A$22:$A$221,1)),""),""))))</f>
        <v/>
      </c>
      <c r="K347" s="14" t="str">
        <f t="shared" si="30"/>
        <v/>
      </c>
      <c r="L347" s="14" t="str">
        <f t="shared" si="31"/>
        <v/>
      </c>
      <c r="M347" s="14" t="str">
        <f>IF($B347="","",IFERROR(VLOOKUP($B347,Facturen!$A$3:$W$304,11,FALSE),""))</f>
        <v/>
      </c>
      <c r="N347" s="15" t="str">
        <f t="shared" si="32"/>
        <v/>
      </c>
      <c r="O347" s="15" t="str">
        <f>IF($B347="","",IFERROR(IF(VLOOKUP($B347,Facturen!$A$3:$W$304,7,FALSE)="",Instellingen!$B$4,VLOOKUP($B347,Facturen!$A$3:$W$304,7,FALSE)),""))</f>
        <v/>
      </c>
      <c r="P347" s="14" t="str">
        <f t="shared" si="33"/>
        <v/>
      </c>
      <c r="Q347" s="14" t="str">
        <f t="shared" si="34"/>
        <v/>
      </c>
      <c r="R347" s="14" t="str">
        <f t="shared" si="35"/>
        <v/>
      </c>
      <c r="S347" s="6"/>
    </row>
    <row r="348" spans="1:19" x14ac:dyDescent="0.3">
      <c r="A348" s="6"/>
      <c r="B348" s="6"/>
      <c r="C348" s="8"/>
      <c r="D348" s="6"/>
      <c r="E348" s="7"/>
      <c r="F348" s="6"/>
      <c r="G348" s="12"/>
      <c r="H348" s="18" t="str">
        <f>IF($F348="","",IF($F348="SRD",1,IF($F348="USD",IFERROR(INDEX(Instellingen!$B$22:$B$221,MATCH($C348,Instellingen!$A$22:$A$221,1)),""),IF($F348="EUR",IFERROR(INDEX(Instellingen!$C$22:$C$221,MATCH($C348,Instellingen!$A$22:$A$221,1)),""),""))))</f>
        <v/>
      </c>
      <c r="I348" s="16" t="str">
        <f>IF($B348="","",IFERROR(VLOOKUP($B348,Facturen!$A$3:$W$304,5,FALSE),""))</f>
        <v/>
      </c>
      <c r="J348" s="18" t="str">
        <f>IF($I348="","",IF($I348="SRD",1,IF($I348="USD",IFERROR(INDEX(Instellingen!$B$22:$B$221,MATCH($C348,Instellingen!$A$22:$A$221,1)),""),IF($I348="EUR",IFERROR(INDEX(Instellingen!$C$22:$C$221,MATCH($C348,Instellingen!$A$22:$A$221,1)),""),""))))</f>
        <v/>
      </c>
      <c r="K348" s="14" t="str">
        <f t="shared" si="30"/>
        <v/>
      </c>
      <c r="L348" s="14" t="str">
        <f t="shared" si="31"/>
        <v/>
      </c>
      <c r="M348" s="14" t="str">
        <f>IF($B348="","",IFERROR(VLOOKUP($B348,Facturen!$A$3:$W$304,11,FALSE),""))</f>
        <v/>
      </c>
      <c r="N348" s="15" t="str">
        <f t="shared" si="32"/>
        <v/>
      </c>
      <c r="O348" s="15" t="str">
        <f>IF($B348="","",IFERROR(IF(VLOOKUP($B348,Facturen!$A$3:$W$304,7,FALSE)="",Instellingen!$B$4,VLOOKUP($B348,Facturen!$A$3:$W$304,7,FALSE)),""))</f>
        <v/>
      </c>
      <c r="P348" s="14" t="str">
        <f t="shared" si="33"/>
        <v/>
      </c>
      <c r="Q348" s="14" t="str">
        <f t="shared" si="34"/>
        <v/>
      </c>
      <c r="R348" s="14" t="str">
        <f t="shared" si="35"/>
        <v/>
      </c>
      <c r="S348" s="6"/>
    </row>
    <row r="349" spans="1:19" x14ac:dyDescent="0.3">
      <c r="A349" s="6"/>
      <c r="B349" s="6"/>
      <c r="C349" s="8"/>
      <c r="D349" s="6"/>
      <c r="E349" s="7"/>
      <c r="F349" s="6"/>
      <c r="G349" s="12"/>
      <c r="H349" s="18" t="str">
        <f>IF($F349="","",IF($F349="SRD",1,IF($F349="USD",IFERROR(INDEX(Instellingen!$B$22:$B$221,MATCH($C349,Instellingen!$A$22:$A$221,1)),""),IF($F349="EUR",IFERROR(INDEX(Instellingen!$C$22:$C$221,MATCH($C349,Instellingen!$A$22:$A$221,1)),""),""))))</f>
        <v/>
      </c>
      <c r="I349" s="16" t="str">
        <f>IF($B349="","",IFERROR(VLOOKUP($B349,Facturen!$A$3:$W$304,5,FALSE),""))</f>
        <v/>
      </c>
      <c r="J349" s="18" t="str">
        <f>IF($I349="","",IF($I349="SRD",1,IF($I349="USD",IFERROR(INDEX(Instellingen!$B$22:$B$221,MATCH($C349,Instellingen!$A$22:$A$221,1)),""),IF($I349="EUR",IFERROR(INDEX(Instellingen!$C$22:$C$221,MATCH($C349,Instellingen!$A$22:$A$221,1)),""),""))))</f>
        <v/>
      </c>
      <c r="K349" s="14" t="str">
        <f t="shared" si="30"/>
        <v/>
      </c>
      <c r="L349" s="14" t="str">
        <f t="shared" si="31"/>
        <v/>
      </c>
      <c r="M349" s="14" t="str">
        <f>IF($B349="","",IFERROR(VLOOKUP($B349,Facturen!$A$3:$W$304,11,FALSE),""))</f>
        <v/>
      </c>
      <c r="N349" s="15" t="str">
        <f t="shared" si="32"/>
        <v/>
      </c>
      <c r="O349" s="15" t="str">
        <f>IF($B349="","",IFERROR(IF(VLOOKUP($B349,Facturen!$A$3:$W$304,7,FALSE)="",Instellingen!$B$4,VLOOKUP($B349,Facturen!$A$3:$W$304,7,FALSE)),""))</f>
        <v/>
      </c>
      <c r="P349" s="14" t="str">
        <f t="shared" si="33"/>
        <v/>
      </c>
      <c r="Q349" s="14" t="str">
        <f t="shared" si="34"/>
        <v/>
      </c>
      <c r="R349" s="14" t="str">
        <f t="shared" si="35"/>
        <v/>
      </c>
      <c r="S349" s="6"/>
    </row>
    <row r="350" spans="1:19" x14ac:dyDescent="0.3">
      <c r="A350" s="6"/>
      <c r="B350" s="6"/>
      <c r="C350" s="8"/>
      <c r="D350" s="6"/>
      <c r="E350" s="7"/>
      <c r="F350" s="6"/>
      <c r="G350" s="12"/>
      <c r="H350" s="18" t="str">
        <f>IF($F350="","",IF($F350="SRD",1,IF($F350="USD",IFERROR(INDEX(Instellingen!$B$22:$B$221,MATCH($C350,Instellingen!$A$22:$A$221,1)),""),IF($F350="EUR",IFERROR(INDEX(Instellingen!$C$22:$C$221,MATCH($C350,Instellingen!$A$22:$A$221,1)),""),""))))</f>
        <v/>
      </c>
      <c r="I350" s="16" t="str">
        <f>IF($B350="","",IFERROR(VLOOKUP($B350,Facturen!$A$3:$W$304,5,FALSE),""))</f>
        <v/>
      </c>
      <c r="J350" s="18" t="str">
        <f>IF($I350="","",IF($I350="SRD",1,IF($I350="USD",IFERROR(INDEX(Instellingen!$B$22:$B$221,MATCH($C350,Instellingen!$A$22:$A$221,1)),""),IF($I350="EUR",IFERROR(INDEX(Instellingen!$C$22:$C$221,MATCH($C350,Instellingen!$A$22:$A$221,1)),""),""))))</f>
        <v/>
      </c>
      <c r="K350" s="14" t="str">
        <f t="shared" si="30"/>
        <v/>
      </c>
      <c r="L350" s="14" t="str">
        <f t="shared" si="31"/>
        <v/>
      </c>
      <c r="M350" s="14" t="str">
        <f>IF($B350="","",IFERROR(VLOOKUP($B350,Facturen!$A$3:$W$304,11,FALSE),""))</f>
        <v/>
      </c>
      <c r="N350" s="15" t="str">
        <f t="shared" si="32"/>
        <v/>
      </c>
      <c r="O350" s="15" t="str">
        <f>IF($B350="","",IFERROR(IF(VLOOKUP($B350,Facturen!$A$3:$W$304,7,FALSE)="",Instellingen!$B$4,VLOOKUP($B350,Facturen!$A$3:$W$304,7,FALSE)),""))</f>
        <v/>
      </c>
      <c r="P350" s="14" t="str">
        <f t="shared" si="33"/>
        <v/>
      </c>
      <c r="Q350" s="14" t="str">
        <f t="shared" si="34"/>
        <v/>
      </c>
      <c r="R350" s="14" t="str">
        <f t="shared" si="35"/>
        <v/>
      </c>
      <c r="S350" s="6"/>
    </row>
    <row r="351" spans="1:19" x14ac:dyDescent="0.3">
      <c r="A351" s="6"/>
      <c r="B351" s="6"/>
      <c r="C351" s="8"/>
      <c r="D351" s="6"/>
      <c r="E351" s="7"/>
      <c r="F351" s="6"/>
      <c r="G351" s="12"/>
      <c r="H351" s="18" t="str">
        <f>IF($F351="","",IF($F351="SRD",1,IF($F351="USD",IFERROR(INDEX(Instellingen!$B$22:$B$221,MATCH($C351,Instellingen!$A$22:$A$221,1)),""),IF($F351="EUR",IFERROR(INDEX(Instellingen!$C$22:$C$221,MATCH($C351,Instellingen!$A$22:$A$221,1)),""),""))))</f>
        <v/>
      </c>
      <c r="I351" s="16" t="str">
        <f>IF($B351="","",IFERROR(VLOOKUP($B351,Facturen!$A$3:$W$304,5,FALSE),""))</f>
        <v/>
      </c>
      <c r="J351" s="18" t="str">
        <f>IF($I351="","",IF($I351="SRD",1,IF($I351="USD",IFERROR(INDEX(Instellingen!$B$22:$B$221,MATCH($C351,Instellingen!$A$22:$A$221,1)),""),IF($I351="EUR",IFERROR(INDEX(Instellingen!$C$22:$C$221,MATCH($C351,Instellingen!$A$22:$A$221,1)),""),""))))</f>
        <v/>
      </c>
      <c r="K351" s="14" t="str">
        <f t="shared" si="30"/>
        <v/>
      </c>
      <c r="L351" s="14" t="str">
        <f t="shared" si="31"/>
        <v/>
      </c>
      <c r="M351" s="14" t="str">
        <f>IF($B351="","",IFERROR(VLOOKUP($B351,Facturen!$A$3:$W$304,11,FALSE),""))</f>
        <v/>
      </c>
      <c r="N351" s="15" t="str">
        <f t="shared" si="32"/>
        <v/>
      </c>
      <c r="O351" s="15" t="str">
        <f>IF($B351="","",IFERROR(IF(VLOOKUP($B351,Facturen!$A$3:$W$304,7,FALSE)="",Instellingen!$B$4,VLOOKUP($B351,Facturen!$A$3:$W$304,7,FALSE)),""))</f>
        <v/>
      </c>
      <c r="P351" s="14" t="str">
        <f t="shared" si="33"/>
        <v/>
      </c>
      <c r="Q351" s="14" t="str">
        <f t="shared" si="34"/>
        <v/>
      </c>
      <c r="R351" s="14" t="str">
        <f t="shared" si="35"/>
        <v/>
      </c>
      <c r="S351" s="6"/>
    </row>
    <row r="352" spans="1:19" x14ac:dyDescent="0.3">
      <c r="A352" s="6"/>
      <c r="B352" s="6"/>
      <c r="C352" s="8"/>
      <c r="D352" s="6"/>
      <c r="E352" s="7"/>
      <c r="F352" s="6"/>
      <c r="G352" s="12"/>
      <c r="H352" s="18" t="str">
        <f>IF($F352="","",IF($F352="SRD",1,IF($F352="USD",IFERROR(INDEX(Instellingen!$B$22:$B$221,MATCH($C352,Instellingen!$A$22:$A$221,1)),""),IF($F352="EUR",IFERROR(INDEX(Instellingen!$C$22:$C$221,MATCH($C352,Instellingen!$A$22:$A$221,1)),""),""))))</f>
        <v/>
      </c>
      <c r="I352" s="16" t="str">
        <f>IF($B352="","",IFERROR(VLOOKUP($B352,Facturen!$A$3:$W$304,5,FALSE),""))</f>
        <v/>
      </c>
      <c r="J352" s="18" t="str">
        <f>IF($I352="","",IF($I352="SRD",1,IF($I352="USD",IFERROR(INDEX(Instellingen!$B$22:$B$221,MATCH($C352,Instellingen!$A$22:$A$221,1)),""),IF($I352="EUR",IFERROR(INDEX(Instellingen!$C$22:$C$221,MATCH($C352,Instellingen!$A$22:$A$221,1)),""),""))))</f>
        <v/>
      </c>
      <c r="K352" s="14" t="str">
        <f t="shared" si="30"/>
        <v/>
      </c>
      <c r="L352" s="14" t="str">
        <f t="shared" si="31"/>
        <v/>
      </c>
      <c r="M352" s="14" t="str">
        <f>IF($B352="","",IFERROR(VLOOKUP($B352,Facturen!$A$3:$W$304,11,FALSE),""))</f>
        <v/>
      </c>
      <c r="N352" s="15" t="str">
        <f t="shared" si="32"/>
        <v/>
      </c>
      <c r="O352" s="15" t="str">
        <f>IF($B352="","",IFERROR(IF(VLOOKUP($B352,Facturen!$A$3:$W$304,7,FALSE)="",Instellingen!$B$4,VLOOKUP($B352,Facturen!$A$3:$W$304,7,FALSE)),""))</f>
        <v/>
      </c>
      <c r="P352" s="14" t="str">
        <f t="shared" si="33"/>
        <v/>
      </c>
      <c r="Q352" s="14" t="str">
        <f t="shared" si="34"/>
        <v/>
      </c>
      <c r="R352" s="14" t="str">
        <f t="shared" si="35"/>
        <v/>
      </c>
      <c r="S352" s="6"/>
    </row>
    <row r="353" spans="1:19" x14ac:dyDescent="0.3">
      <c r="A353" s="6"/>
      <c r="B353" s="6"/>
      <c r="C353" s="8"/>
      <c r="D353" s="6"/>
      <c r="E353" s="7"/>
      <c r="F353" s="6"/>
      <c r="G353" s="12"/>
      <c r="H353" s="18" t="str">
        <f>IF($F353="","",IF($F353="SRD",1,IF($F353="USD",IFERROR(INDEX(Instellingen!$B$22:$B$221,MATCH($C353,Instellingen!$A$22:$A$221,1)),""),IF($F353="EUR",IFERROR(INDEX(Instellingen!$C$22:$C$221,MATCH($C353,Instellingen!$A$22:$A$221,1)),""),""))))</f>
        <v/>
      </c>
      <c r="I353" s="16" t="str">
        <f>IF($B353="","",IFERROR(VLOOKUP($B353,Facturen!$A$3:$W$304,5,FALSE),""))</f>
        <v/>
      </c>
      <c r="J353" s="18" t="str">
        <f>IF($I353="","",IF($I353="SRD",1,IF($I353="USD",IFERROR(INDEX(Instellingen!$B$22:$B$221,MATCH($C353,Instellingen!$A$22:$A$221,1)),""),IF($I353="EUR",IFERROR(INDEX(Instellingen!$C$22:$C$221,MATCH($C353,Instellingen!$A$22:$A$221,1)),""),""))))</f>
        <v/>
      </c>
      <c r="K353" s="14" t="str">
        <f t="shared" si="30"/>
        <v/>
      </c>
      <c r="L353" s="14" t="str">
        <f t="shared" si="31"/>
        <v/>
      </c>
      <c r="M353" s="14" t="str">
        <f>IF($B353="","",IFERROR(VLOOKUP($B353,Facturen!$A$3:$W$304,11,FALSE),""))</f>
        <v/>
      </c>
      <c r="N353" s="15" t="str">
        <f t="shared" si="32"/>
        <v/>
      </c>
      <c r="O353" s="15" t="str">
        <f>IF($B353="","",IFERROR(IF(VLOOKUP($B353,Facturen!$A$3:$W$304,7,FALSE)="",Instellingen!$B$4,VLOOKUP($B353,Facturen!$A$3:$W$304,7,FALSE)),""))</f>
        <v/>
      </c>
      <c r="P353" s="14" t="str">
        <f t="shared" si="33"/>
        <v/>
      </c>
      <c r="Q353" s="14" t="str">
        <f t="shared" si="34"/>
        <v/>
      </c>
      <c r="R353" s="14" t="str">
        <f t="shared" si="35"/>
        <v/>
      </c>
      <c r="S353" s="6"/>
    </row>
    <row r="354" spans="1:19" x14ac:dyDescent="0.3">
      <c r="A354" s="6"/>
      <c r="B354" s="6"/>
      <c r="C354" s="8"/>
      <c r="D354" s="6"/>
      <c r="E354" s="7"/>
      <c r="F354" s="6"/>
      <c r="G354" s="12"/>
      <c r="H354" s="18" t="str">
        <f>IF($F354="","",IF($F354="SRD",1,IF($F354="USD",IFERROR(INDEX(Instellingen!$B$22:$B$221,MATCH($C354,Instellingen!$A$22:$A$221,1)),""),IF($F354="EUR",IFERROR(INDEX(Instellingen!$C$22:$C$221,MATCH($C354,Instellingen!$A$22:$A$221,1)),""),""))))</f>
        <v/>
      </c>
      <c r="I354" s="16" t="str">
        <f>IF($B354="","",IFERROR(VLOOKUP($B354,Facturen!$A$3:$W$304,5,FALSE),""))</f>
        <v/>
      </c>
      <c r="J354" s="18" t="str">
        <f>IF($I354="","",IF($I354="SRD",1,IF($I354="USD",IFERROR(INDEX(Instellingen!$B$22:$B$221,MATCH($C354,Instellingen!$A$22:$A$221,1)),""),IF($I354="EUR",IFERROR(INDEX(Instellingen!$C$22:$C$221,MATCH($C354,Instellingen!$A$22:$A$221,1)),""),""))))</f>
        <v/>
      </c>
      <c r="K354" s="14" t="str">
        <f t="shared" si="30"/>
        <v/>
      </c>
      <c r="L354" s="14" t="str">
        <f t="shared" si="31"/>
        <v/>
      </c>
      <c r="M354" s="14" t="str">
        <f>IF($B354="","",IFERROR(VLOOKUP($B354,Facturen!$A$3:$W$304,11,FALSE),""))</f>
        <v/>
      </c>
      <c r="N354" s="15" t="str">
        <f t="shared" si="32"/>
        <v/>
      </c>
      <c r="O354" s="15" t="str">
        <f>IF($B354="","",IFERROR(IF(VLOOKUP($B354,Facturen!$A$3:$W$304,7,FALSE)="",Instellingen!$B$4,VLOOKUP($B354,Facturen!$A$3:$W$304,7,FALSE)),""))</f>
        <v/>
      </c>
      <c r="P354" s="14" t="str">
        <f t="shared" si="33"/>
        <v/>
      </c>
      <c r="Q354" s="14" t="str">
        <f t="shared" si="34"/>
        <v/>
      </c>
      <c r="R354" s="14" t="str">
        <f t="shared" si="35"/>
        <v/>
      </c>
      <c r="S354" s="6"/>
    </row>
    <row r="355" spans="1:19" x14ac:dyDescent="0.3">
      <c r="A355" s="6"/>
      <c r="B355" s="6"/>
      <c r="C355" s="8"/>
      <c r="D355" s="6"/>
      <c r="E355" s="7"/>
      <c r="F355" s="6"/>
      <c r="G355" s="12"/>
      <c r="H355" s="18" t="str">
        <f>IF($F355="","",IF($F355="SRD",1,IF($F355="USD",IFERROR(INDEX(Instellingen!$B$22:$B$221,MATCH($C355,Instellingen!$A$22:$A$221,1)),""),IF($F355="EUR",IFERROR(INDEX(Instellingen!$C$22:$C$221,MATCH($C355,Instellingen!$A$22:$A$221,1)),""),""))))</f>
        <v/>
      </c>
      <c r="I355" s="16" t="str">
        <f>IF($B355="","",IFERROR(VLOOKUP($B355,Facturen!$A$3:$W$304,5,FALSE),""))</f>
        <v/>
      </c>
      <c r="J355" s="18" t="str">
        <f>IF($I355="","",IF($I355="SRD",1,IF($I355="USD",IFERROR(INDEX(Instellingen!$B$22:$B$221,MATCH($C355,Instellingen!$A$22:$A$221,1)),""),IF($I355="EUR",IFERROR(INDEX(Instellingen!$C$22:$C$221,MATCH($C355,Instellingen!$A$22:$A$221,1)),""),""))))</f>
        <v/>
      </c>
      <c r="K355" s="14" t="str">
        <f t="shared" si="30"/>
        <v/>
      </c>
      <c r="L355" s="14" t="str">
        <f t="shared" si="31"/>
        <v/>
      </c>
      <c r="M355" s="14" t="str">
        <f>IF($B355="","",IFERROR(VLOOKUP($B355,Facturen!$A$3:$W$304,11,FALSE),""))</f>
        <v/>
      </c>
      <c r="N355" s="15" t="str">
        <f t="shared" si="32"/>
        <v/>
      </c>
      <c r="O355" s="15" t="str">
        <f>IF($B355="","",IFERROR(IF(VLOOKUP($B355,Facturen!$A$3:$W$304,7,FALSE)="",Instellingen!$B$4,VLOOKUP($B355,Facturen!$A$3:$W$304,7,FALSE)),""))</f>
        <v/>
      </c>
      <c r="P355" s="14" t="str">
        <f t="shared" si="33"/>
        <v/>
      </c>
      <c r="Q355" s="14" t="str">
        <f t="shared" si="34"/>
        <v/>
      </c>
      <c r="R355" s="14" t="str">
        <f t="shared" si="35"/>
        <v/>
      </c>
      <c r="S355" s="6"/>
    </row>
    <row r="356" spans="1:19" x14ac:dyDescent="0.3">
      <c r="A356" s="6"/>
      <c r="B356" s="6"/>
      <c r="C356" s="8"/>
      <c r="D356" s="6"/>
      <c r="E356" s="7"/>
      <c r="F356" s="6"/>
      <c r="G356" s="12"/>
      <c r="H356" s="18" t="str">
        <f>IF($F356="","",IF($F356="SRD",1,IF($F356="USD",IFERROR(INDEX(Instellingen!$B$22:$B$221,MATCH($C356,Instellingen!$A$22:$A$221,1)),""),IF($F356="EUR",IFERROR(INDEX(Instellingen!$C$22:$C$221,MATCH($C356,Instellingen!$A$22:$A$221,1)),""),""))))</f>
        <v/>
      </c>
      <c r="I356" s="16" t="str">
        <f>IF($B356="","",IFERROR(VLOOKUP($B356,Facturen!$A$3:$W$304,5,FALSE),""))</f>
        <v/>
      </c>
      <c r="J356" s="18" t="str">
        <f>IF($I356="","",IF($I356="SRD",1,IF($I356="USD",IFERROR(INDEX(Instellingen!$B$22:$B$221,MATCH($C356,Instellingen!$A$22:$A$221,1)),""),IF($I356="EUR",IFERROR(INDEX(Instellingen!$C$22:$C$221,MATCH($C356,Instellingen!$A$22:$A$221,1)),""),""))))</f>
        <v/>
      </c>
      <c r="K356" s="14" t="str">
        <f t="shared" si="30"/>
        <v/>
      </c>
      <c r="L356" s="14" t="str">
        <f t="shared" si="31"/>
        <v/>
      </c>
      <c r="M356" s="14" t="str">
        <f>IF($B356="","",IFERROR(VLOOKUP($B356,Facturen!$A$3:$W$304,11,FALSE),""))</f>
        <v/>
      </c>
      <c r="N356" s="15" t="str">
        <f t="shared" si="32"/>
        <v/>
      </c>
      <c r="O356" s="15" t="str">
        <f>IF($B356="","",IFERROR(IF(VLOOKUP($B356,Facturen!$A$3:$W$304,7,FALSE)="",Instellingen!$B$4,VLOOKUP($B356,Facturen!$A$3:$W$304,7,FALSE)),""))</f>
        <v/>
      </c>
      <c r="P356" s="14" t="str">
        <f t="shared" si="33"/>
        <v/>
      </c>
      <c r="Q356" s="14" t="str">
        <f t="shared" si="34"/>
        <v/>
      </c>
      <c r="R356" s="14" t="str">
        <f t="shared" si="35"/>
        <v/>
      </c>
      <c r="S356" s="6"/>
    </row>
    <row r="357" spans="1:19" x14ac:dyDescent="0.3">
      <c r="A357" s="6"/>
      <c r="B357" s="6"/>
      <c r="C357" s="8"/>
      <c r="D357" s="6"/>
      <c r="E357" s="7"/>
      <c r="F357" s="6"/>
      <c r="G357" s="12"/>
      <c r="H357" s="18" t="str">
        <f>IF($F357="","",IF($F357="SRD",1,IF($F357="USD",IFERROR(INDEX(Instellingen!$B$22:$B$221,MATCH($C357,Instellingen!$A$22:$A$221,1)),""),IF($F357="EUR",IFERROR(INDEX(Instellingen!$C$22:$C$221,MATCH($C357,Instellingen!$A$22:$A$221,1)),""),""))))</f>
        <v/>
      </c>
      <c r="I357" s="16" t="str">
        <f>IF($B357="","",IFERROR(VLOOKUP($B357,Facturen!$A$3:$W$304,5,FALSE),""))</f>
        <v/>
      </c>
      <c r="J357" s="18" t="str">
        <f>IF($I357="","",IF($I357="SRD",1,IF($I357="USD",IFERROR(INDEX(Instellingen!$B$22:$B$221,MATCH($C357,Instellingen!$A$22:$A$221,1)),""),IF($I357="EUR",IFERROR(INDEX(Instellingen!$C$22:$C$221,MATCH($C357,Instellingen!$A$22:$A$221,1)),""),""))))</f>
        <v/>
      </c>
      <c r="K357" s="14" t="str">
        <f t="shared" si="30"/>
        <v/>
      </c>
      <c r="L357" s="14" t="str">
        <f t="shared" si="31"/>
        <v/>
      </c>
      <c r="M357" s="14" t="str">
        <f>IF($B357="","",IFERROR(VLOOKUP($B357,Facturen!$A$3:$W$304,11,FALSE),""))</f>
        <v/>
      </c>
      <c r="N357" s="15" t="str">
        <f t="shared" si="32"/>
        <v/>
      </c>
      <c r="O357" s="15" t="str">
        <f>IF($B357="","",IFERROR(IF(VLOOKUP($B357,Facturen!$A$3:$W$304,7,FALSE)="",Instellingen!$B$4,VLOOKUP($B357,Facturen!$A$3:$W$304,7,FALSE)),""))</f>
        <v/>
      </c>
      <c r="P357" s="14" t="str">
        <f t="shared" si="33"/>
        <v/>
      </c>
      <c r="Q357" s="14" t="str">
        <f t="shared" si="34"/>
        <v/>
      </c>
      <c r="R357" s="14" t="str">
        <f t="shared" si="35"/>
        <v/>
      </c>
      <c r="S357" s="6"/>
    </row>
    <row r="358" spans="1:19" x14ac:dyDescent="0.3">
      <c r="A358" s="6"/>
      <c r="B358" s="6"/>
      <c r="C358" s="8"/>
      <c r="D358" s="6"/>
      <c r="E358" s="7"/>
      <c r="F358" s="6"/>
      <c r="G358" s="12"/>
      <c r="H358" s="18" t="str">
        <f>IF($F358="","",IF($F358="SRD",1,IF($F358="USD",IFERROR(INDEX(Instellingen!$B$22:$B$221,MATCH($C358,Instellingen!$A$22:$A$221,1)),""),IF($F358="EUR",IFERROR(INDEX(Instellingen!$C$22:$C$221,MATCH($C358,Instellingen!$A$22:$A$221,1)),""),""))))</f>
        <v/>
      </c>
      <c r="I358" s="16" t="str">
        <f>IF($B358="","",IFERROR(VLOOKUP($B358,Facturen!$A$3:$W$304,5,FALSE),""))</f>
        <v/>
      </c>
      <c r="J358" s="18" t="str">
        <f>IF($I358="","",IF($I358="SRD",1,IF($I358="USD",IFERROR(INDEX(Instellingen!$B$22:$B$221,MATCH($C358,Instellingen!$A$22:$A$221,1)),""),IF($I358="EUR",IFERROR(INDEX(Instellingen!$C$22:$C$221,MATCH($C358,Instellingen!$A$22:$A$221,1)),""),""))))</f>
        <v/>
      </c>
      <c r="K358" s="14" t="str">
        <f t="shared" si="30"/>
        <v/>
      </c>
      <c r="L358" s="14" t="str">
        <f t="shared" si="31"/>
        <v/>
      </c>
      <c r="M358" s="14" t="str">
        <f>IF($B358="","",IFERROR(VLOOKUP($B358,Facturen!$A$3:$W$304,11,FALSE),""))</f>
        <v/>
      </c>
      <c r="N358" s="15" t="str">
        <f t="shared" si="32"/>
        <v/>
      </c>
      <c r="O358" s="15" t="str">
        <f>IF($B358="","",IFERROR(IF(VLOOKUP($B358,Facturen!$A$3:$W$304,7,FALSE)="",Instellingen!$B$4,VLOOKUP($B358,Facturen!$A$3:$W$304,7,FALSE)),""))</f>
        <v/>
      </c>
      <c r="P358" s="14" t="str">
        <f t="shared" si="33"/>
        <v/>
      </c>
      <c r="Q358" s="14" t="str">
        <f t="shared" si="34"/>
        <v/>
      </c>
      <c r="R358" s="14" t="str">
        <f t="shared" si="35"/>
        <v/>
      </c>
      <c r="S358" s="6"/>
    </row>
    <row r="359" spans="1:19" x14ac:dyDescent="0.3">
      <c r="A359" s="6"/>
      <c r="B359" s="6"/>
      <c r="C359" s="8"/>
      <c r="D359" s="6"/>
      <c r="E359" s="7"/>
      <c r="F359" s="6"/>
      <c r="G359" s="12"/>
      <c r="H359" s="18" t="str">
        <f>IF($F359="","",IF($F359="SRD",1,IF($F359="USD",IFERROR(INDEX(Instellingen!$B$22:$B$221,MATCH($C359,Instellingen!$A$22:$A$221,1)),""),IF($F359="EUR",IFERROR(INDEX(Instellingen!$C$22:$C$221,MATCH($C359,Instellingen!$A$22:$A$221,1)),""),""))))</f>
        <v/>
      </c>
      <c r="I359" s="16" t="str">
        <f>IF($B359="","",IFERROR(VLOOKUP($B359,Facturen!$A$3:$W$304,5,FALSE),""))</f>
        <v/>
      </c>
      <c r="J359" s="18" t="str">
        <f>IF($I359="","",IF($I359="SRD",1,IF($I359="USD",IFERROR(INDEX(Instellingen!$B$22:$B$221,MATCH($C359,Instellingen!$A$22:$A$221,1)),""),IF($I359="EUR",IFERROR(INDEX(Instellingen!$C$22:$C$221,MATCH($C359,Instellingen!$A$22:$A$221,1)),""),""))))</f>
        <v/>
      </c>
      <c r="K359" s="14" t="str">
        <f t="shared" si="30"/>
        <v/>
      </c>
      <c r="L359" s="14" t="str">
        <f t="shared" si="31"/>
        <v/>
      </c>
      <c r="M359" s="14" t="str">
        <f>IF($B359="","",IFERROR(VLOOKUP($B359,Facturen!$A$3:$W$304,11,FALSE),""))</f>
        <v/>
      </c>
      <c r="N359" s="15" t="str">
        <f t="shared" si="32"/>
        <v/>
      </c>
      <c r="O359" s="15" t="str">
        <f>IF($B359="","",IFERROR(IF(VLOOKUP($B359,Facturen!$A$3:$W$304,7,FALSE)="",Instellingen!$B$4,VLOOKUP($B359,Facturen!$A$3:$W$304,7,FALSE)),""))</f>
        <v/>
      </c>
      <c r="P359" s="14" t="str">
        <f t="shared" si="33"/>
        <v/>
      </c>
      <c r="Q359" s="14" t="str">
        <f t="shared" si="34"/>
        <v/>
      </c>
      <c r="R359" s="14" t="str">
        <f t="shared" si="35"/>
        <v/>
      </c>
      <c r="S359" s="6"/>
    </row>
    <row r="360" spans="1:19" x14ac:dyDescent="0.3">
      <c r="A360" s="6"/>
      <c r="B360" s="6"/>
      <c r="C360" s="8"/>
      <c r="D360" s="6"/>
      <c r="E360" s="7"/>
      <c r="F360" s="6"/>
      <c r="G360" s="12"/>
      <c r="H360" s="18" t="str">
        <f>IF($F360="","",IF($F360="SRD",1,IF($F360="USD",IFERROR(INDEX(Instellingen!$B$22:$B$221,MATCH($C360,Instellingen!$A$22:$A$221,1)),""),IF($F360="EUR",IFERROR(INDEX(Instellingen!$C$22:$C$221,MATCH($C360,Instellingen!$A$22:$A$221,1)),""),""))))</f>
        <v/>
      </c>
      <c r="I360" s="16" t="str">
        <f>IF($B360="","",IFERROR(VLOOKUP($B360,Facturen!$A$3:$W$304,5,FALSE),""))</f>
        <v/>
      </c>
      <c r="J360" s="18" t="str">
        <f>IF($I360="","",IF($I360="SRD",1,IF($I360="USD",IFERROR(INDEX(Instellingen!$B$22:$B$221,MATCH($C360,Instellingen!$A$22:$A$221,1)),""),IF($I360="EUR",IFERROR(INDEX(Instellingen!$C$22:$C$221,MATCH($C360,Instellingen!$A$22:$A$221,1)),""),""))))</f>
        <v/>
      </c>
      <c r="K360" s="14" t="str">
        <f t="shared" si="30"/>
        <v/>
      </c>
      <c r="L360" s="14" t="str">
        <f t="shared" si="31"/>
        <v/>
      </c>
      <c r="M360" s="14" t="str">
        <f>IF($B360="","",IFERROR(VLOOKUP($B360,Facturen!$A$3:$W$304,11,FALSE),""))</f>
        <v/>
      </c>
      <c r="N360" s="15" t="str">
        <f t="shared" si="32"/>
        <v/>
      </c>
      <c r="O360" s="15" t="str">
        <f>IF($B360="","",IFERROR(IF(VLOOKUP($B360,Facturen!$A$3:$W$304,7,FALSE)="",Instellingen!$B$4,VLOOKUP($B360,Facturen!$A$3:$W$304,7,FALSE)),""))</f>
        <v/>
      </c>
      <c r="P360" s="14" t="str">
        <f t="shared" si="33"/>
        <v/>
      </c>
      <c r="Q360" s="14" t="str">
        <f t="shared" si="34"/>
        <v/>
      </c>
      <c r="R360" s="14" t="str">
        <f t="shared" si="35"/>
        <v/>
      </c>
      <c r="S360" s="6"/>
    </row>
    <row r="361" spans="1:19" x14ac:dyDescent="0.3">
      <c r="A361" s="6"/>
      <c r="B361" s="6"/>
      <c r="C361" s="8"/>
      <c r="D361" s="6"/>
      <c r="E361" s="7"/>
      <c r="F361" s="6"/>
      <c r="G361" s="12"/>
      <c r="H361" s="18" t="str">
        <f>IF($F361="","",IF($F361="SRD",1,IF($F361="USD",IFERROR(INDEX(Instellingen!$B$22:$B$221,MATCH($C361,Instellingen!$A$22:$A$221,1)),""),IF($F361="EUR",IFERROR(INDEX(Instellingen!$C$22:$C$221,MATCH($C361,Instellingen!$A$22:$A$221,1)),""),""))))</f>
        <v/>
      </c>
      <c r="I361" s="16" t="str">
        <f>IF($B361="","",IFERROR(VLOOKUP($B361,Facturen!$A$3:$W$304,5,FALSE),""))</f>
        <v/>
      </c>
      <c r="J361" s="18" t="str">
        <f>IF($I361="","",IF($I361="SRD",1,IF($I361="USD",IFERROR(INDEX(Instellingen!$B$22:$B$221,MATCH($C361,Instellingen!$A$22:$A$221,1)),""),IF($I361="EUR",IFERROR(INDEX(Instellingen!$C$22:$C$221,MATCH($C361,Instellingen!$A$22:$A$221,1)),""),""))))</f>
        <v/>
      </c>
      <c r="K361" s="14" t="str">
        <f t="shared" si="30"/>
        <v/>
      </c>
      <c r="L361" s="14" t="str">
        <f t="shared" si="31"/>
        <v/>
      </c>
      <c r="M361" s="14" t="str">
        <f>IF($B361="","",IFERROR(VLOOKUP($B361,Facturen!$A$3:$W$304,11,FALSE),""))</f>
        <v/>
      </c>
      <c r="N361" s="15" t="str">
        <f t="shared" si="32"/>
        <v/>
      </c>
      <c r="O361" s="15" t="str">
        <f>IF($B361="","",IFERROR(IF(VLOOKUP($B361,Facturen!$A$3:$W$304,7,FALSE)="",Instellingen!$B$4,VLOOKUP($B361,Facturen!$A$3:$W$304,7,FALSE)),""))</f>
        <v/>
      </c>
      <c r="P361" s="14" t="str">
        <f t="shared" si="33"/>
        <v/>
      </c>
      <c r="Q361" s="14" t="str">
        <f t="shared" si="34"/>
        <v/>
      </c>
      <c r="R361" s="14" t="str">
        <f t="shared" si="35"/>
        <v/>
      </c>
      <c r="S361" s="6"/>
    </row>
    <row r="362" spans="1:19" x14ac:dyDescent="0.3">
      <c r="A362" s="6"/>
      <c r="B362" s="6"/>
      <c r="C362" s="8"/>
      <c r="D362" s="6"/>
      <c r="E362" s="7"/>
      <c r="F362" s="6"/>
      <c r="G362" s="12"/>
      <c r="H362" s="18" t="str">
        <f>IF($F362="","",IF($F362="SRD",1,IF($F362="USD",IFERROR(INDEX(Instellingen!$B$22:$B$221,MATCH($C362,Instellingen!$A$22:$A$221,1)),""),IF($F362="EUR",IFERROR(INDEX(Instellingen!$C$22:$C$221,MATCH($C362,Instellingen!$A$22:$A$221,1)),""),""))))</f>
        <v/>
      </c>
      <c r="I362" s="16" t="str">
        <f>IF($B362="","",IFERROR(VLOOKUP($B362,Facturen!$A$3:$W$304,5,FALSE),""))</f>
        <v/>
      </c>
      <c r="J362" s="18" t="str">
        <f>IF($I362="","",IF($I362="SRD",1,IF($I362="USD",IFERROR(INDEX(Instellingen!$B$22:$B$221,MATCH($C362,Instellingen!$A$22:$A$221,1)),""),IF($I362="EUR",IFERROR(INDEX(Instellingen!$C$22:$C$221,MATCH($C362,Instellingen!$A$22:$A$221,1)),""),""))))</f>
        <v/>
      </c>
      <c r="K362" s="14" t="str">
        <f t="shared" si="30"/>
        <v/>
      </c>
      <c r="L362" s="14" t="str">
        <f t="shared" si="31"/>
        <v/>
      </c>
      <c r="M362" s="14" t="str">
        <f>IF($B362="","",IFERROR(VLOOKUP($B362,Facturen!$A$3:$W$304,11,FALSE),""))</f>
        <v/>
      </c>
      <c r="N362" s="15" t="str">
        <f t="shared" si="32"/>
        <v/>
      </c>
      <c r="O362" s="15" t="str">
        <f>IF($B362="","",IFERROR(IF(VLOOKUP($B362,Facturen!$A$3:$W$304,7,FALSE)="",Instellingen!$B$4,VLOOKUP($B362,Facturen!$A$3:$W$304,7,FALSE)),""))</f>
        <v/>
      </c>
      <c r="P362" s="14" t="str">
        <f t="shared" si="33"/>
        <v/>
      </c>
      <c r="Q362" s="14" t="str">
        <f t="shared" si="34"/>
        <v/>
      </c>
      <c r="R362" s="14" t="str">
        <f t="shared" si="35"/>
        <v/>
      </c>
      <c r="S362" s="6"/>
    </row>
    <row r="363" spans="1:19" x14ac:dyDescent="0.3">
      <c r="A363" s="6"/>
      <c r="B363" s="6"/>
      <c r="C363" s="8"/>
      <c r="D363" s="6"/>
      <c r="E363" s="7"/>
      <c r="F363" s="6"/>
      <c r="G363" s="12"/>
      <c r="H363" s="18" t="str">
        <f>IF($F363="","",IF($F363="SRD",1,IF($F363="USD",IFERROR(INDEX(Instellingen!$B$22:$B$221,MATCH($C363,Instellingen!$A$22:$A$221,1)),""),IF($F363="EUR",IFERROR(INDEX(Instellingen!$C$22:$C$221,MATCH($C363,Instellingen!$A$22:$A$221,1)),""),""))))</f>
        <v/>
      </c>
      <c r="I363" s="16" t="str">
        <f>IF($B363="","",IFERROR(VLOOKUP($B363,Facturen!$A$3:$W$304,5,FALSE),""))</f>
        <v/>
      </c>
      <c r="J363" s="18" t="str">
        <f>IF($I363="","",IF($I363="SRD",1,IF($I363="USD",IFERROR(INDEX(Instellingen!$B$22:$B$221,MATCH($C363,Instellingen!$A$22:$A$221,1)),""),IF($I363="EUR",IFERROR(INDEX(Instellingen!$C$22:$C$221,MATCH($C363,Instellingen!$A$22:$A$221,1)),""),""))))</f>
        <v/>
      </c>
      <c r="K363" s="14" t="str">
        <f t="shared" si="30"/>
        <v/>
      </c>
      <c r="L363" s="14" t="str">
        <f t="shared" si="31"/>
        <v/>
      </c>
      <c r="M363" s="14" t="str">
        <f>IF($B363="","",IFERROR(VLOOKUP($B363,Facturen!$A$3:$W$304,11,FALSE),""))</f>
        <v/>
      </c>
      <c r="N363" s="15" t="str">
        <f t="shared" si="32"/>
        <v/>
      </c>
      <c r="O363" s="15" t="str">
        <f>IF($B363="","",IFERROR(IF(VLOOKUP($B363,Facturen!$A$3:$W$304,7,FALSE)="",Instellingen!$B$4,VLOOKUP($B363,Facturen!$A$3:$W$304,7,FALSE)),""))</f>
        <v/>
      </c>
      <c r="P363" s="14" t="str">
        <f t="shared" si="33"/>
        <v/>
      </c>
      <c r="Q363" s="14" t="str">
        <f t="shared" si="34"/>
        <v/>
      </c>
      <c r="R363" s="14" t="str">
        <f t="shared" si="35"/>
        <v/>
      </c>
      <c r="S363" s="6"/>
    </row>
    <row r="364" spans="1:19" x14ac:dyDescent="0.3">
      <c r="A364" s="6"/>
      <c r="B364" s="6"/>
      <c r="C364" s="8"/>
      <c r="D364" s="6"/>
      <c r="E364" s="7"/>
      <c r="F364" s="6"/>
      <c r="G364" s="12"/>
      <c r="H364" s="18" t="str">
        <f>IF($F364="","",IF($F364="SRD",1,IF($F364="USD",IFERROR(INDEX(Instellingen!$B$22:$B$221,MATCH($C364,Instellingen!$A$22:$A$221,1)),""),IF($F364="EUR",IFERROR(INDEX(Instellingen!$C$22:$C$221,MATCH($C364,Instellingen!$A$22:$A$221,1)),""),""))))</f>
        <v/>
      </c>
      <c r="I364" s="16" t="str">
        <f>IF($B364="","",IFERROR(VLOOKUP($B364,Facturen!$A$3:$W$304,5,FALSE),""))</f>
        <v/>
      </c>
      <c r="J364" s="18" t="str">
        <f>IF($I364="","",IF($I364="SRD",1,IF($I364="USD",IFERROR(INDEX(Instellingen!$B$22:$B$221,MATCH($C364,Instellingen!$A$22:$A$221,1)),""),IF($I364="EUR",IFERROR(INDEX(Instellingen!$C$22:$C$221,MATCH($C364,Instellingen!$A$22:$A$221,1)),""),""))))</f>
        <v/>
      </c>
      <c r="K364" s="14" t="str">
        <f t="shared" si="30"/>
        <v/>
      </c>
      <c r="L364" s="14" t="str">
        <f t="shared" si="31"/>
        <v/>
      </c>
      <c r="M364" s="14" t="str">
        <f>IF($B364="","",IFERROR(VLOOKUP($B364,Facturen!$A$3:$W$304,11,FALSE),""))</f>
        <v/>
      </c>
      <c r="N364" s="15" t="str">
        <f t="shared" si="32"/>
        <v/>
      </c>
      <c r="O364" s="15" t="str">
        <f>IF($B364="","",IFERROR(IF(VLOOKUP($B364,Facturen!$A$3:$W$304,7,FALSE)="",Instellingen!$B$4,VLOOKUP($B364,Facturen!$A$3:$W$304,7,FALSE)),""))</f>
        <v/>
      </c>
      <c r="P364" s="14" t="str">
        <f t="shared" si="33"/>
        <v/>
      </c>
      <c r="Q364" s="14" t="str">
        <f t="shared" si="34"/>
        <v/>
      </c>
      <c r="R364" s="14" t="str">
        <f t="shared" si="35"/>
        <v/>
      </c>
      <c r="S364" s="6"/>
    </row>
    <row r="365" spans="1:19" x14ac:dyDescent="0.3">
      <c r="A365" s="6"/>
      <c r="B365" s="6"/>
      <c r="C365" s="8"/>
      <c r="D365" s="6"/>
      <c r="E365" s="7"/>
      <c r="F365" s="6"/>
      <c r="G365" s="12"/>
      <c r="H365" s="18" t="str">
        <f>IF($F365="","",IF($F365="SRD",1,IF($F365="USD",IFERROR(INDEX(Instellingen!$B$22:$B$221,MATCH($C365,Instellingen!$A$22:$A$221,1)),""),IF($F365="EUR",IFERROR(INDEX(Instellingen!$C$22:$C$221,MATCH($C365,Instellingen!$A$22:$A$221,1)),""),""))))</f>
        <v/>
      </c>
      <c r="I365" s="16" t="str">
        <f>IF($B365="","",IFERROR(VLOOKUP($B365,Facturen!$A$3:$W$304,5,FALSE),""))</f>
        <v/>
      </c>
      <c r="J365" s="18" t="str">
        <f>IF($I365="","",IF($I365="SRD",1,IF($I365="USD",IFERROR(INDEX(Instellingen!$B$22:$B$221,MATCH($C365,Instellingen!$A$22:$A$221,1)),""),IF($I365="EUR",IFERROR(INDEX(Instellingen!$C$22:$C$221,MATCH($C365,Instellingen!$A$22:$A$221,1)),""),""))))</f>
        <v/>
      </c>
      <c r="K365" s="14" t="str">
        <f t="shared" si="30"/>
        <v/>
      </c>
      <c r="L365" s="14" t="str">
        <f t="shared" si="31"/>
        <v/>
      </c>
      <c r="M365" s="14" t="str">
        <f>IF($B365="","",IFERROR(VLOOKUP($B365,Facturen!$A$3:$W$304,11,FALSE),""))</f>
        <v/>
      </c>
      <c r="N365" s="15" t="str">
        <f t="shared" si="32"/>
        <v/>
      </c>
      <c r="O365" s="15" t="str">
        <f>IF($B365="","",IFERROR(IF(VLOOKUP($B365,Facturen!$A$3:$W$304,7,FALSE)="",Instellingen!$B$4,VLOOKUP($B365,Facturen!$A$3:$W$304,7,FALSE)),""))</f>
        <v/>
      </c>
      <c r="P365" s="14" t="str">
        <f t="shared" si="33"/>
        <v/>
      </c>
      <c r="Q365" s="14" t="str">
        <f t="shared" si="34"/>
        <v/>
      </c>
      <c r="R365" s="14" t="str">
        <f t="shared" si="35"/>
        <v/>
      </c>
      <c r="S365" s="6"/>
    </row>
    <row r="366" spans="1:19" x14ac:dyDescent="0.3">
      <c r="A366" s="6"/>
      <c r="B366" s="6"/>
      <c r="C366" s="8"/>
      <c r="D366" s="6"/>
      <c r="E366" s="7"/>
      <c r="F366" s="6"/>
      <c r="G366" s="12"/>
      <c r="H366" s="18" t="str">
        <f>IF($F366="","",IF($F366="SRD",1,IF($F366="USD",IFERROR(INDEX(Instellingen!$B$22:$B$221,MATCH($C366,Instellingen!$A$22:$A$221,1)),""),IF($F366="EUR",IFERROR(INDEX(Instellingen!$C$22:$C$221,MATCH($C366,Instellingen!$A$22:$A$221,1)),""),""))))</f>
        <v/>
      </c>
      <c r="I366" s="16" t="str">
        <f>IF($B366="","",IFERROR(VLOOKUP($B366,Facturen!$A$3:$W$304,5,FALSE),""))</f>
        <v/>
      </c>
      <c r="J366" s="18" t="str">
        <f>IF($I366="","",IF($I366="SRD",1,IF($I366="USD",IFERROR(INDEX(Instellingen!$B$22:$B$221,MATCH($C366,Instellingen!$A$22:$A$221,1)),""),IF($I366="EUR",IFERROR(INDEX(Instellingen!$C$22:$C$221,MATCH($C366,Instellingen!$A$22:$A$221,1)),""),""))))</f>
        <v/>
      </c>
      <c r="K366" s="14" t="str">
        <f t="shared" si="30"/>
        <v/>
      </c>
      <c r="L366" s="14" t="str">
        <f t="shared" si="31"/>
        <v/>
      </c>
      <c r="M366" s="14" t="str">
        <f>IF($B366="","",IFERROR(VLOOKUP($B366,Facturen!$A$3:$W$304,11,FALSE),""))</f>
        <v/>
      </c>
      <c r="N366" s="15" t="str">
        <f t="shared" si="32"/>
        <v/>
      </c>
      <c r="O366" s="15" t="str">
        <f>IF($B366="","",IFERROR(IF(VLOOKUP($B366,Facturen!$A$3:$W$304,7,FALSE)="",Instellingen!$B$4,VLOOKUP($B366,Facturen!$A$3:$W$304,7,FALSE)),""))</f>
        <v/>
      </c>
      <c r="P366" s="14" t="str">
        <f t="shared" si="33"/>
        <v/>
      </c>
      <c r="Q366" s="14" t="str">
        <f t="shared" si="34"/>
        <v/>
      </c>
      <c r="R366" s="14" t="str">
        <f t="shared" si="35"/>
        <v/>
      </c>
      <c r="S366" s="6"/>
    </row>
    <row r="367" spans="1:19" x14ac:dyDescent="0.3">
      <c r="A367" s="6"/>
      <c r="B367" s="6"/>
      <c r="C367" s="8"/>
      <c r="D367" s="6"/>
      <c r="E367" s="7"/>
      <c r="F367" s="6"/>
      <c r="G367" s="12"/>
      <c r="H367" s="18" t="str">
        <f>IF($F367="","",IF($F367="SRD",1,IF($F367="USD",IFERROR(INDEX(Instellingen!$B$22:$B$221,MATCH($C367,Instellingen!$A$22:$A$221,1)),""),IF($F367="EUR",IFERROR(INDEX(Instellingen!$C$22:$C$221,MATCH($C367,Instellingen!$A$22:$A$221,1)),""),""))))</f>
        <v/>
      </c>
      <c r="I367" s="16" t="str">
        <f>IF($B367="","",IFERROR(VLOOKUP($B367,Facturen!$A$3:$W$304,5,FALSE),""))</f>
        <v/>
      </c>
      <c r="J367" s="18" t="str">
        <f>IF($I367="","",IF($I367="SRD",1,IF($I367="USD",IFERROR(INDEX(Instellingen!$B$22:$B$221,MATCH($C367,Instellingen!$A$22:$A$221,1)),""),IF($I367="EUR",IFERROR(INDEX(Instellingen!$C$22:$C$221,MATCH($C367,Instellingen!$A$22:$A$221,1)),""),""))))</f>
        <v/>
      </c>
      <c r="K367" s="14" t="str">
        <f t="shared" si="30"/>
        <v/>
      </c>
      <c r="L367" s="14" t="str">
        <f t="shared" si="31"/>
        <v/>
      </c>
      <c r="M367" s="14" t="str">
        <f>IF($B367="","",IFERROR(VLOOKUP($B367,Facturen!$A$3:$W$304,11,FALSE),""))</f>
        <v/>
      </c>
      <c r="N367" s="15" t="str">
        <f t="shared" si="32"/>
        <v/>
      </c>
      <c r="O367" s="15" t="str">
        <f>IF($B367="","",IFERROR(IF(VLOOKUP($B367,Facturen!$A$3:$W$304,7,FALSE)="",Instellingen!$B$4,VLOOKUP($B367,Facturen!$A$3:$W$304,7,FALSE)),""))</f>
        <v/>
      </c>
      <c r="P367" s="14" t="str">
        <f t="shared" si="33"/>
        <v/>
      </c>
      <c r="Q367" s="14" t="str">
        <f t="shared" si="34"/>
        <v/>
      </c>
      <c r="R367" s="14" t="str">
        <f t="shared" si="35"/>
        <v/>
      </c>
      <c r="S367" s="6"/>
    </row>
    <row r="368" spans="1:19" x14ac:dyDescent="0.3">
      <c r="A368" s="6"/>
      <c r="B368" s="6"/>
      <c r="C368" s="8"/>
      <c r="D368" s="6"/>
      <c r="E368" s="7"/>
      <c r="F368" s="6"/>
      <c r="G368" s="12"/>
      <c r="H368" s="18" t="str">
        <f>IF($F368="","",IF($F368="SRD",1,IF($F368="USD",IFERROR(INDEX(Instellingen!$B$22:$B$221,MATCH($C368,Instellingen!$A$22:$A$221,1)),""),IF($F368="EUR",IFERROR(INDEX(Instellingen!$C$22:$C$221,MATCH($C368,Instellingen!$A$22:$A$221,1)),""),""))))</f>
        <v/>
      </c>
      <c r="I368" s="16" t="str">
        <f>IF($B368="","",IFERROR(VLOOKUP($B368,Facturen!$A$3:$W$304,5,FALSE),""))</f>
        <v/>
      </c>
      <c r="J368" s="18" t="str">
        <f>IF($I368="","",IF($I368="SRD",1,IF($I368="USD",IFERROR(INDEX(Instellingen!$B$22:$B$221,MATCH($C368,Instellingen!$A$22:$A$221,1)),""),IF($I368="EUR",IFERROR(INDEX(Instellingen!$C$22:$C$221,MATCH($C368,Instellingen!$A$22:$A$221,1)),""),""))))</f>
        <v/>
      </c>
      <c r="K368" s="14" t="str">
        <f t="shared" si="30"/>
        <v/>
      </c>
      <c r="L368" s="14" t="str">
        <f t="shared" si="31"/>
        <v/>
      </c>
      <c r="M368" s="14" t="str">
        <f>IF($B368="","",IFERROR(VLOOKUP($B368,Facturen!$A$3:$W$304,11,FALSE),""))</f>
        <v/>
      </c>
      <c r="N368" s="15" t="str">
        <f t="shared" si="32"/>
        <v/>
      </c>
      <c r="O368" s="15" t="str">
        <f>IF($B368="","",IFERROR(IF(VLOOKUP($B368,Facturen!$A$3:$W$304,7,FALSE)="",Instellingen!$B$4,VLOOKUP($B368,Facturen!$A$3:$W$304,7,FALSE)),""))</f>
        <v/>
      </c>
      <c r="P368" s="14" t="str">
        <f t="shared" si="33"/>
        <v/>
      </c>
      <c r="Q368" s="14" t="str">
        <f t="shared" si="34"/>
        <v/>
      </c>
      <c r="R368" s="14" t="str">
        <f t="shared" si="35"/>
        <v/>
      </c>
      <c r="S368" s="6"/>
    </row>
    <row r="369" spans="1:19" x14ac:dyDescent="0.3">
      <c r="A369" s="6"/>
      <c r="B369" s="6"/>
      <c r="C369" s="8"/>
      <c r="D369" s="6"/>
      <c r="E369" s="7"/>
      <c r="F369" s="6"/>
      <c r="G369" s="12"/>
      <c r="H369" s="18" t="str">
        <f>IF($F369="","",IF($F369="SRD",1,IF($F369="USD",IFERROR(INDEX(Instellingen!$B$22:$B$221,MATCH($C369,Instellingen!$A$22:$A$221,1)),""),IF($F369="EUR",IFERROR(INDEX(Instellingen!$C$22:$C$221,MATCH($C369,Instellingen!$A$22:$A$221,1)),""),""))))</f>
        <v/>
      </c>
      <c r="I369" s="16" t="str">
        <f>IF($B369="","",IFERROR(VLOOKUP($B369,Facturen!$A$3:$W$304,5,FALSE),""))</f>
        <v/>
      </c>
      <c r="J369" s="18" t="str">
        <f>IF($I369="","",IF($I369="SRD",1,IF($I369="USD",IFERROR(INDEX(Instellingen!$B$22:$B$221,MATCH($C369,Instellingen!$A$22:$A$221,1)),""),IF($I369="EUR",IFERROR(INDEX(Instellingen!$C$22:$C$221,MATCH($C369,Instellingen!$A$22:$A$221,1)),""),""))))</f>
        <v/>
      </c>
      <c r="K369" s="14" t="str">
        <f t="shared" si="30"/>
        <v/>
      </c>
      <c r="L369" s="14" t="str">
        <f t="shared" si="31"/>
        <v/>
      </c>
      <c r="M369" s="14" t="str">
        <f>IF($B369="","",IFERROR(VLOOKUP($B369,Facturen!$A$3:$W$304,11,FALSE),""))</f>
        <v/>
      </c>
      <c r="N369" s="15" t="str">
        <f t="shared" si="32"/>
        <v/>
      </c>
      <c r="O369" s="15" t="str">
        <f>IF($B369="","",IFERROR(IF(VLOOKUP($B369,Facturen!$A$3:$W$304,7,FALSE)="",Instellingen!$B$4,VLOOKUP($B369,Facturen!$A$3:$W$304,7,FALSE)),""))</f>
        <v/>
      </c>
      <c r="P369" s="14" t="str">
        <f t="shared" si="33"/>
        <v/>
      </c>
      <c r="Q369" s="14" t="str">
        <f t="shared" si="34"/>
        <v/>
      </c>
      <c r="R369" s="14" t="str">
        <f t="shared" si="35"/>
        <v/>
      </c>
      <c r="S369" s="6"/>
    </row>
    <row r="370" spans="1:19" x14ac:dyDescent="0.3">
      <c r="A370" s="6"/>
      <c r="B370" s="6"/>
      <c r="C370" s="8"/>
      <c r="D370" s="6"/>
      <c r="E370" s="7"/>
      <c r="F370" s="6"/>
      <c r="G370" s="12"/>
      <c r="H370" s="18" t="str">
        <f>IF($F370="","",IF($F370="SRD",1,IF($F370="USD",IFERROR(INDEX(Instellingen!$B$22:$B$221,MATCH($C370,Instellingen!$A$22:$A$221,1)),""),IF($F370="EUR",IFERROR(INDEX(Instellingen!$C$22:$C$221,MATCH($C370,Instellingen!$A$22:$A$221,1)),""),""))))</f>
        <v/>
      </c>
      <c r="I370" s="16" t="str">
        <f>IF($B370="","",IFERROR(VLOOKUP($B370,Facturen!$A$3:$W$304,5,FALSE),""))</f>
        <v/>
      </c>
      <c r="J370" s="18" t="str">
        <f>IF($I370="","",IF($I370="SRD",1,IF($I370="USD",IFERROR(INDEX(Instellingen!$B$22:$B$221,MATCH($C370,Instellingen!$A$22:$A$221,1)),""),IF($I370="EUR",IFERROR(INDEX(Instellingen!$C$22:$C$221,MATCH($C370,Instellingen!$A$22:$A$221,1)),""),""))))</f>
        <v/>
      </c>
      <c r="K370" s="14" t="str">
        <f t="shared" si="30"/>
        <v/>
      </c>
      <c r="L370" s="14" t="str">
        <f t="shared" si="31"/>
        <v/>
      </c>
      <c r="M370" s="14" t="str">
        <f>IF($B370="","",IFERROR(VLOOKUP($B370,Facturen!$A$3:$W$304,11,FALSE),""))</f>
        <v/>
      </c>
      <c r="N370" s="15" t="str">
        <f t="shared" si="32"/>
        <v/>
      </c>
      <c r="O370" s="15" t="str">
        <f>IF($B370="","",IFERROR(IF(VLOOKUP($B370,Facturen!$A$3:$W$304,7,FALSE)="",Instellingen!$B$4,VLOOKUP($B370,Facturen!$A$3:$W$304,7,FALSE)),""))</f>
        <v/>
      </c>
      <c r="P370" s="14" t="str">
        <f t="shared" si="33"/>
        <v/>
      </c>
      <c r="Q370" s="14" t="str">
        <f t="shared" si="34"/>
        <v/>
      </c>
      <c r="R370" s="14" t="str">
        <f t="shared" si="35"/>
        <v/>
      </c>
      <c r="S370" s="6"/>
    </row>
    <row r="371" spans="1:19" x14ac:dyDescent="0.3">
      <c r="A371" s="6"/>
      <c r="B371" s="6"/>
      <c r="C371" s="8"/>
      <c r="D371" s="6"/>
      <c r="E371" s="7"/>
      <c r="F371" s="6"/>
      <c r="G371" s="12"/>
      <c r="H371" s="18" t="str">
        <f>IF($F371="","",IF($F371="SRD",1,IF($F371="USD",IFERROR(INDEX(Instellingen!$B$22:$B$221,MATCH($C371,Instellingen!$A$22:$A$221,1)),""),IF($F371="EUR",IFERROR(INDEX(Instellingen!$C$22:$C$221,MATCH($C371,Instellingen!$A$22:$A$221,1)),""),""))))</f>
        <v/>
      </c>
      <c r="I371" s="16" t="str">
        <f>IF($B371="","",IFERROR(VLOOKUP($B371,Facturen!$A$3:$W$304,5,FALSE),""))</f>
        <v/>
      </c>
      <c r="J371" s="18" t="str">
        <f>IF($I371="","",IF($I371="SRD",1,IF($I371="USD",IFERROR(INDEX(Instellingen!$B$22:$B$221,MATCH($C371,Instellingen!$A$22:$A$221,1)),""),IF($I371="EUR",IFERROR(INDEX(Instellingen!$C$22:$C$221,MATCH($C371,Instellingen!$A$22:$A$221,1)),""),""))))</f>
        <v/>
      </c>
      <c r="K371" s="14" t="str">
        <f t="shared" si="30"/>
        <v/>
      </c>
      <c r="L371" s="14" t="str">
        <f t="shared" si="31"/>
        <v/>
      </c>
      <c r="M371" s="14" t="str">
        <f>IF($B371="","",IFERROR(VLOOKUP($B371,Facturen!$A$3:$W$304,11,FALSE),""))</f>
        <v/>
      </c>
      <c r="N371" s="15" t="str">
        <f t="shared" si="32"/>
        <v/>
      </c>
      <c r="O371" s="15" t="str">
        <f>IF($B371="","",IFERROR(IF(VLOOKUP($B371,Facturen!$A$3:$W$304,7,FALSE)="",Instellingen!$B$4,VLOOKUP($B371,Facturen!$A$3:$W$304,7,FALSE)),""))</f>
        <v/>
      </c>
      <c r="P371" s="14" t="str">
        <f t="shared" si="33"/>
        <v/>
      </c>
      <c r="Q371" s="14" t="str">
        <f t="shared" si="34"/>
        <v/>
      </c>
      <c r="R371" s="14" t="str">
        <f t="shared" si="35"/>
        <v/>
      </c>
      <c r="S371" s="6"/>
    </row>
    <row r="372" spans="1:19" x14ac:dyDescent="0.3">
      <c r="A372" s="6"/>
      <c r="B372" s="6"/>
      <c r="C372" s="8"/>
      <c r="D372" s="6"/>
      <c r="E372" s="7"/>
      <c r="F372" s="6"/>
      <c r="G372" s="12"/>
      <c r="H372" s="18" t="str">
        <f>IF($F372="","",IF($F372="SRD",1,IF($F372="USD",IFERROR(INDEX(Instellingen!$B$22:$B$221,MATCH($C372,Instellingen!$A$22:$A$221,1)),""),IF($F372="EUR",IFERROR(INDEX(Instellingen!$C$22:$C$221,MATCH($C372,Instellingen!$A$22:$A$221,1)),""),""))))</f>
        <v/>
      </c>
      <c r="I372" s="16" t="str">
        <f>IF($B372="","",IFERROR(VLOOKUP($B372,Facturen!$A$3:$W$304,5,FALSE),""))</f>
        <v/>
      </c>
      <c r="J372" s="18" t="str">
        <f>IF($I372="","",IF($I372="SRD",1,IF($I372="USD",IFERROR(INDEX(Instellingen!$B$22:$B$221,MATCH($C372,Instellingen!$A$22:$A$221,1)),""),IF($I372="EUR",IFERROR(INDEX(Instellingen!$C$22:$C$221,MATCH($C372,Instellingen!$A$22:$A$221,1)),""),""))))</f>
        <v/>
      </c>
      <c r="K372" s="14" t="str">
        <f t="shared" si="30"/>
        <v/>
      </c>
      <c r="L372" s="14" t="str">
        <f t="shared" si="31"/>
        <v/>
      </c>
      <c r="M372" s="14" t="str">
        <f>IF($B372="","",IFERROR(VLOOKUP($B372,Facturen!$A$3:$W$304,11,FALSE),""))</f>
        <v/>
      </c>
      <c r="N372" s="15" t="str">
        <f t="shared" si="32"/>
        <v/>
      </c>
      <c r="O372" s="15" t="str">
        <f>IF($B372="","",IFERROR(IF(VLOOKUP($B372,Facturen!$A$3:$W$304,7,FALSE)="",Instellingen!$B$4,VLOOKUP($B372,Facturen!$A$3:$W$304,7,FALSE)),""))</f>
        <v/>
      </c>
      <c r="P372" s="14" t="str">
        <f t="shared" si="33"/>
        <v/>
      </c>
      <c r="Q372" s="14" t="str">
        <f t="shared" si="34"/>
        <v/>
      </c>
      <c r="R372" s="14" t="str">
        <f t="shared" si="35"/>
        <v/>
      </c>
      <c r="S372" s="6"/>
    </row>
    <row r="373" spans="1:19" x14ac:dyDescent="0.3">
      <c r="A373" s="6"/>
      <c r="B373" s="6"/>
      <c r="C373" s="8"/>
      <c r="D373" s="6"/>
      <c r="E373" s="7"/>
      <c r="F373" s="6"/>
      <c r="G373" s="12"/>
      <c r="H373" s="18" t="str">
        <f>IF($F373="","",IF($F373="SRD",1,IF($F373="USD",IFERROR(INDEX(Instellingen!$B$22:$B$221,MATCH($C373,Instellingen!$A$22:$A$221,1)),""),IF($F373="EUR",IFERROR(INDEX(Instellingen!$C$22:$C$221,MATCH($C373,Instellingen!$A$22:$A$221,1)),""),""))))</f>
        <v/>
      </c>
      <c r="I373" s="16" t="str">
        <f>IF($B373="","",IFERROR(VLOOKUP($B373,Facturen!$A$3:$W$304,5,FALSE),""))</f>
        <v/>
      </c>
      <c r="J373" s="18" t="str">
        <f>IF($I373="","",IF($I373="SRD",1,IF($I373="USD",IFERROR(INDEX(Instellingen!$B$22:$B$221,MATCH($C373,Instellingen!$A$22:$A$221,1)),""),IF($I373="EUR",IFERROR(INDEX(Instellingen!$C$22:$C$221,MATCH($C373,Instellingen!$A$22:$A$221,1)),""),""))))</f>
        <v/>
      </c>
      <c r="K373" s="14" t="str">
        <f t="shared" si="30"/>
        <v/>
      </c>
      <c r="L373" s="14" t="str">
        <f t="shared" si="31"/>
        <v/>
      </c>
      <c r="M373" s="14" t="str">
        <f>IF($B373="","",IFERROR(VLOOKUP($B373,Facturen!$A$3:$W$304,11,FALSE),""))</f>
        <v/>
      </c>
      <c r="N373" s="15" t="str">
        <f t="shared" si="32"/>
        <v/>
      </c>
      <c r="O373" s="15" t="str">
        <f>IF($B373="","",IFERROR(IF(VLOOKUP($B373,Facturen!$A$3:$W$304,7,FALSE)="",Instellingen!$B$4,VLOOKUP($B373,Facturen!$A$3:$W$304,7,FALSE)),""))</f>
        <v/>
      </c>
      <c r="P373" s="14" t="str">
        <f t="shared" si="33"/>
        <v/>
      </c>
      <c r="Q373" s="14" t="str">
        <f t="shared" si="34"/>
        <v/>
      </c>
      <c r="R373" s="14" t="str">
        <f t="shared" si="35"/>
        <v/>
      </c>
      <c r="S373" s="6"/>
    </row>
    <row r="374" spans="1:19" x14ac:dyDescent="0.3">
      <c r="A374" s="6"/>
      <c r="B374" s="6"/>
      <c r="C374" s="8"/>
      <c r="D374" s="6"/>
      <c r="E374" s="7"/>
      <c r="F374" s="6"/>
      <c r="G374" s="12"/>
      <c r="H374" s="18" t="str">
        <f>IF($F374="","",IF($F374="SRD",1,IF($F374="USD",IFERROR(INDEX(Instellingen!$B$22:$B$221,MATCH($C374,Instellingen!$A$22:$A$221,1)),""),IF($F374="EUR",IFERROR(INDEX(Instellingen!$C$22:$C$221,MATCH($C374,Instellingen!$A$22:$A$221,1)),""),""))))</f>
        <v/>
      </c>
      <c r="I374" s="16" t="str">
        <f>IF($B374="","",IFERROR(VLOOKUP($B374,Facturen!$A$3:$W$304,5,FALSE),""))</f>
        <v/>
      </c>
      <c r="J374" s="18" t="str">
        <f>IF($I374="","",IF($I374="SRD",1,IF($I374="USD",IFERROR(INDEX(Instellingen!$B$22:$B$221,MATCH($C374,Instellingen!$A$22:$A$221,1)),""),IF($I374="EUR",IFERROR(INDEX(Instellingen!$C$22:$C$221,MATCH($C374,Instellingen!$A$22:$A$221,1)),""),""))))</f>
        <v/>
      </c>
      <c r="K374" s="14" t="str">
        <f t="shared" si="30"/>
        <v/>
      </c>
      <c r="L374" s="14" t="str">
        <f t="shared" si="31"/>
        <v/>
      </c>
      <c r="M374" s="14" t="str">
        <f>IF($B374="","",IFERROR(VLOOKUP($B374,Facturen!$A$3:$W$304,11,FALSE),""))</f>
        <v/>
      </c>
      <c r="N374" s="15" t="str">
        <f t="shared" si="32"/>
        <v/>
      </c>
      <c r="O374" s="15" t="str">
        <f>IF($B374="","",IFERROR(IF(VLOOKUP($B374,Facturen!$A$3:$W$304,7,FALSE)="",Instellingen!$B$4,VLOOKUP($B374,Facturen!$A$3:$W$304,7,FALSE)),""))</f>
        <v/>
      </c>
      <c r="P374" s="14" t="str">
        <f t="shared" si="33"/>
        <v/>
      </c>
      <c r="Q374" s="14" t="str">
        <f t="shared" si="34"/>
        <v/>
      </c>
      <c r="R374" s="14" t="str">
        <f t="shared" si="35"/>
        <v/>
      </c>
      <c r="S374" s="6"/>
    </row>
    <row r="375" spans="1:19" x14ac:dyDescent="0.3">
      <c r="A375" s="6"/>
      <c r="B375" s="6"/>
      <c r="C375" s="8"/>
      <c r="D375" s="6"/>
      <c r="E375" s="7"/>
      <c r="F375" s="6"/>
      <c r="G375" s="12"/>
      <c r="H375" s="18" t="str">
        <f>IF($F375="","",IF($F375="SRD",1,IF($F375="USD",IFERROR(INDEX(Instellingen!$B$22:$B$221,MATCH($C375,Instellingen!$A$22:$A$221,1)),""),IF($F375="EUR",IFERROR(INDEX(Instellingen!$C$22:$C$221,MATCH($C375,Instellingen!$A$22:$A$221,1)),""),""))))</f>
        <v/>
      </c>
      <c r="I375" s="16" t="str">
        <f>IF($B375="","",IFERROR(VLOOKUP($B375,Facturen!$A$3:$W$304,5,FALSE),""))</f>
        <v/>
      </c>
      <c r="J375" s="18" t="str">
        <f>IF($I375="","",IF($I375="SRD",1,IF($I375="USD",IFERROR(INDEX(Instellingen!$B$22:$B$221,MATCH($C375,Instellingen!$A$22:$A$221,1)),""),IF($I375="EUR",IFERROR(INDEX(Instellingen!$C$22:$C$221,MATCH($C375,Instellingen!$A$22:$A$221,1)),""),""))))</f>
        <v/>
      </c>
      <c r="K375" s="14" t="str">
        <f t="shared" si="30"/>
        <v/>
      </c>
      <c r="L375" s="14" t="str">
        <f t="shared" si="31"/>
        <v/>
      </c>
      <c r="M375" s="14" t="str">
        <f>IF($B375="","",IFERROR(VLOOKUP($B375,Facturen!$A$3:$W$304,11,FALSE),""))</f>
        <v/>
      </c>
      <c r="N375" s="15" t="str">
        <f t="shared" si="32"/>
        <v/>
      </c>
      <c r="O375" s="15" t="str">
        <f>IF($B375="","",IFERROR(IF(VLOOKUP($B375,Facturen!$A$3:$W$304,7,FALSE)="",Instellingen!$B$4,VLOOKUP($B375,Facturen!$A$3:$W$304,7,FALSE)),""))</f>
        <v/>
      </c>
      <c r="P375" s="14" t="str">
        <f t="shared" si="33"/>
        <v/>
      </c>
      <c r="Q375" s="14" t="str">
        <f t="shared" si="34"/>
        <v/>
      </c>
      <c r="R375" s="14" t="str">
        <f t="shared" si="35"/>
        <v/>
      </c>
      <c r="S375" s="6"/>
    </row>
    <row r="376" spans="1:19" x14ac:dyDescent="0.3">
      <c r="A376" s="6"/>
      <c r="B376" s="6"/>
      <c r="C376" s="8"/>
      <c r="D376" s="6"/>
      <c r="E376" s="7"/>
      <c r="F376" s="6"/>
      <c r="G376" s="12"/>
      <c r="H376" s="18" t="str">
        <f>IF($F376="","",IF($F376="SRD",1,IF($F376="USD",IFERROR(INDEX(Instellingen!$B$22:$B$221,MATCH($C376,Instellingen!$A$22:$A$221,1)),""),IF($F376="EUR",IFERROR(INDEX(Instellingen!$C$22:$C$221,MATCH($C376,Instellingen!$A$22:$A$221,1)),""),""))))</f>
        <v/>
      </c>
      <c r="I376" s="16" t="str">
        <f>IF($B376="","",IFERROR(VLOOKUP($B376,Facturen!$A$3:$W$304,5,FALSE),""))</f>
        <v/>
      </c>
      <c r="J376" s="18" t="str">
        <f>IF($I376="","",IF($I376="SRD",1,IF($I376="USD",IFERROR(INDEX(Instellingen!$B$22:$B$221,MATCH($C376,Instellingen!$A$22:$A$221,1)),""),IF($I376="EUR",IFERROR(INDEX(Instellingen!$C$22:$C$221,MATCH($C376,Instellingen!$A$22:$A$221,1)),""),""))))</f>
        <v/>
      </c>
      <c r="K376" s="14" t="str">
        <f t="shared" si="30"/>
        <v/>
      </c>
      <c r="L376" s="14" t="str">
        <f t="shared" si="31"/>
        <v/>
      </c>
      <c r="M376" s="14" t="str">
        <f>IF($B376="","",IFERROR(VLOOKUP($B376,Facturen!$A$3:$W$304,11,FALSE),""))</f>
        <v/>
      </c>
      <c r="N376" s="15" t="str">
        <f t="shared" si="32"/>
        <v/>
      </c>
      <c r="O376" s="15" t="str">
        <f>IF($B376="","",IFERROR(IF(VLOOKUP($B376,Facturen!$A$3:$W$304,7,FALSE)="",Instellingen!$B$4,VLOOKUP($B376,Facturen!$A$3:$W$304,7,FALSE)),""))</f>
        <v/>
      </c>
      <c r="P376" s="14" t="str">
        <f t="shared" si="33"/>
        <v/>
      </c>
      <c r="Q376" s="14" t="str">
        <f t="shared" si="34"/>
        <v/>
      </c>
      <c r="R376" s="14" t="str">
        <f t="shared" si="35"/>
        <v/>
      </c>
      <c r="S376" s="6"/>
    </row>
    <row r="377" spans="1:19" x14ac:dyDescent="0.3">
      <c r="A377" s="6"/>
      <c r="B377" s="6"/>
      <c r="C377" s="8"/>
      <c r="D377" s="6"/>
      <c r="E377" s="7"/>
      <c r="F377" s="6"/>
      <c r="G377" s="12"/>
      <c r="H377" s="18" t="str">
        <f>IF($F377="","",IF($F377="SRD",1,IF($F377="USD",IFERROR(INDEX(Instellingen!$B$22:$B$221,MATCH($C377,Instellingen!$A$22:$A$221,1)),""),IF($F377="EUR",IFERROR(INDEX(Instellingen!$C$22:$C$221,MATCH($C377,Instellingen!$A$22:$A$221,1)),""),""))))</f>
        <v/>
      </c>
      <c r="I377" s="16" t="str">
        <f>IF($B377="","",IFERROR(VLOOKUP($B377,Facturen!$A$3:$W$304,5,FALSE),""))</f>
        <v/>
      </c>
      <c r="J377" s="18" t="str">
        <f>IF($I377="","",IF($I377="SRD",1,IF($I377="USD",IFERROR(INDEX(Instellingen!$B$22:$B$221,MATCH($C377,Instellingen!$A$22:$A$221,1)),""),IF($I377="EUR",IFERROR(INDEX(Instellingen!$C$22:$C$221,MATCH($C377,Instellingen!$A$22:$A$221,1)),""),""))))</f>
        <v/>
      </c>
      <c r="K377" s="14" t="str">
        <f t="shared" si="30"/>
        <v/>
      </c>
      <c r="L377" s="14" t="str">
        <f t="shared" si="31"/>
        <v/>
      </c>
      <c r="M377" s="14" t="str">
        <f>IF($B377="","",IFERROR(VLOOKUP($B377,Facturen!$A$3:$W$304,11,FALSE),""))</f>
        <v/>
      </c>
      <c r="N377" s="15" t="str">
        <f t="shared" si="32"/>
        <v/>
      </c>
      <c r="O377" s="15" t="str">
        <f>IF($B377="","",IFERROR(IF(VLOOKUP($B377,Facturen!$A$3:$W$304,7,FALSE)="",Instellingen!$B$4,VLOOKUP($B377,Facturen!$A$3:$W$304,7,FALSE)),""))</f>
        <v/>
      </c>
      <c r="P377" s="14" t="str">
        <f t="shared" si="33"/>
        <v/>
      </c>
      <c r="Q377" s="14" t="str">
        <f t="shared" si="34"/>
        <v/>
      </c>
      <c r="R377" s="14" t="str">
        <f t="shared" si="35"/>
        <v/>
      </c>
      <c r="S377" s="6"/>
    </row>
    <row r="378" spans="1:19" x14ac:dyDescent="0.3">
      <c r="A378" s="6"/>
      <c r="B378" s="6"/>
      <c r="C378" s="8"/>
      <c r="D378" s="6"/>
      <c r="E378" s="7"/>
      <c r="F378" s="6"/>
      <c r="G378" s="12"/>
      <c r="H378" s="18" t="str">
        <f>IF($F378="","",IF($F378="SRD",1,IF($F378="USD",IFERROR(INDEX(Instellingen!$B$22:$B$221,MATCH($C378,Instellingen!$A$22:$A$221,1)),""),IF($F378="EUR",IFERROR(INDEX(Instellingen!$C$22:$C$221,MATCH($C378,Instellingen!$A$22:$A$221,1)),""),""))))</f>
        <v/>
      </c>
      <c r="I378" s="16" t="str">
        <f>IF($B378="","",IFERROR(VLOOKUP($B378,Facturen!$A$3:$W$304,5,FALSE),""))</f>
        <v/>
      </c>
      <c r="J378" s="18" t="str">
        <f>IF($I378="","",IF($I378="SRD",1,IF($I378="USD",IFERROR(INDEX(Instellingen!$B$22:$B$221,MATCH($C378,Instellingen!$A$22:$A$221,1)),""),IF($I378="EUR",IFERROR(INDEX(Instellingen!$C$22:$C$221,MATCH($C378,Instellingen!$A$22:$A$221,1)),""),""))))</f>
        <v/>
      </c>
      <c r="K378" s="14" t="str">
        <f t="shared" si="30"/>
        <v/>
      </c>
      <c r="L378" s="14" t="str">
        <f t="shared" si="31"/>
        <v/>
      </c>
      <c r="M378" s="14" t="str">
        <f>IF($B378="","",IFERROR(VLOOKUP($B378,Facturen!$A$3:$W$304,11,FALSE),""))</f>
        <v/>
      </c>
      <c r="N378" s="15" t="str">
        <f t="shared" si="32"/>
        <v/>
      </c>
      <c r="O378" s="15" t="str">
        <f>IF($B378="","",IFERROR(IF(VLOOKUP($B378,Facturen!$A$3:$W$304,7,FALSE)="",Instellingen!$B$4,VLOOKUP($B378,Facturen!$A$3:$W$304,7,FALSE)),""))</f>
        <v/>
      </c>
      <c r="P378" s="14" t="str">
        <f t="shared" si="33"/>
        <v/>
      </c>
      <c r="Q378" s="14" t="str">
        <f t="shared" si="34"/>
        <v/>
      </c>
      <c r="R378" s="14" t="str">
        <f t="shared" si="35"/>
        <v/>
      </c>
      <c r="S378" s="6"/>
    </row>
    <row r="379" spans="1:19" x14ac:dyDescent="0.3">
      <c r="A379" s="6"/>
      <c r="B379" s="6"/>
      <c r="C379" s="8"/>
      <c r="D379" s="6"/>
      <c r="E379" s="7"/>
      <c r="F379" s="6"/>
      <c r="G379" s="12"/>
      <c r="H379" s="18" t="str">
        <f>IF($F379="","",IF($F379="SRD",1,IF($F379="USD",IFERROR(INDEX(Instellingen!$B$22:$B$221,MATCH($C379,Instellingen!$A$22:$A$221,1)),""),IF($F379="EUR",IFERROR(INDEX(Instellingen!$C$22:$C$221,MATCH($C379,Instellingen!$A$22:$A$221,1)),""),""))))</f>
        <v/>
      </c>
      <c r="I379" s="16" t="str">
        <f>IF($B379="","",IFERROR(VLOOKUP($B379,Facturen!$A$3:$W$304,5,FALSE),""))</f>
        <v/>
      </c>
      <c r="J379" s="18" t="str">
        <f>IF($I379="","",IF($I379="SRD",1,IF($I379="USD",IFERROR(INDEX(Instellingen!$B$22:$B$221,MATCH($C379,Instellingen!$A$22:$A$221,1)),""),IF($I379="EUR",IFERROR(INDEX(Instellingen!$C$22:$C$221,MATCH($C379,Instellingen!$A$22:$A$221,1)),""),""))))</f>
        <v/>
      </c>
      <c r="K379" s="14" t="str">
        <f t="shared" si="30"/>
        <v/>
      </c>
      <c r="L379" s="14" t="str">
        <f t="shared" si="31"/>
        <v/>
      </c>
      <c r="M379" s="14" t="str">
        <f>IF($B379="","",IFERROR(VLOOKUP($B379,Facturen!$A$3:$W$304,11,FALSE),""))</f>
        <v/>
      </c>
      <c r="N379" s="15" t="str">
        <f t="shared" si="32"/>
        <v/>
      </c>
      <c r="O379" s="15" t="str">
        <f>IF($B379="","",IFERROR(IF(VLOOKUP($B379,Facturen!$A$3:$W$304,7,FALSE)="",Instellingen!$B$4,VLOOKUP($B379,Facturen!$A$3:$W$304,7,FALSE)),""))</f>
        <v/>
      </c>
      <c r="P379" s="14" t="str">
        <f t="shared" si="33"/>
        <v/>
      </c>
      <c r="Q379" s="14" t="str">
        <f t="shared" si="34"/>
        <v/>
      </c>
      <c r="R379" s="14" t="str">
        <f t="shared" si="35"/>
        <v/>
      </c>
      <c r="S379" s="6"/>
    </row>
    <row r="380" spans="1:19" x14ac:dyDescent="0.3">
      <c r="A380" s="6"/>
      <c r="B380" s="6"/>
      <c r="C380" s="8"/>
      <c r="D380" s="6"/>
      <c r="E380" s="7"/>
      <c r="F380" s="6"/>
      <c r="G380" s="12"/>
      <c r="H380" s="18" t="str">
        <f>IF($F380="","",IF($F380="SRD",1,IF($F380="USD",IFERROR(INDEX(Instellingen!$B$22:$B$221,MATCH($C380,Instellingen!$A$22:$A$221,1)),""),IF($F380="EUR",IFERROR(INDEX(Instellingen!$C$22:$C$221,MATCH($C380,Instellingen!$A$22:$A$221,1)),""),""))))</f>
        <v/>
      </c>
      <c r="I380" s="16" t="str">
        <f>IF($B380="","",IFERROR(VLOOKUP($B380,Facturen!$A$3:$W$304,5,FALSE),""))</f>
        <v/>
      </c>
      <c r="J380" s="18" t="str">
        <f>IF($I380="","",IF($I380="SRD",1,IF($I380="USD",IFERROR(INDEX(Instellingen!$B$22:$B$221,MATCH($C380,Instellingen!$A$22:$A$221,1)),""),IF($I380="EUR",IFERROR(INDEX(Instellingen!$C$22:$C$221,MATCH($C380,Instellingen!$A$22:$A$221,1)),""),""))))</f>
        <v/>
      </c>
      <c r="K380" s="14" t="str">
        <f t="shared" si="30"/>
        <v/>
      </c>
      <c r="L380" s="14" t="str">
        <f t="shared" si="31"/>
        <v/>
      </c>
      <c r="M380" s="14" t="str">
        <f>IF($B380="","",IFERROR(VLOOKUP($B380,Facturen!$A$3:$W$304,11,FALSE),""))</f>
        <v/>
      </c>
      <c r="N380" s="15" t="str">
        <f t="shared" si="32"/>
        <v/>
      </c>
      <c r="O380" s="15" t="str">
        <f>IF($B380="","",IFERROR(IF(VLOOKUP($B380,Facturen!$A$3:$W$304,7,FALSE)="",Instellingen!$B$4,VLOOKUP($B380,Facturen!$A$3:$W$304,7,FALSE)),""))</f>
        <v/>
      </c>
      <c r="P380" s="14" t="str">
        <f t="shared" si="33"/>
        <v/>
      </c>
      <c r="Q380" s="14" t="str">
        <f t="shared" si="34"/>
        <v/>
      </c>
      <c r="R380" s="14" t="str">
        <f t="shared" si="35"/>
        <v/>
      </c>
      <c r="S380" s="6"/>
    </row>
    <row r="381" spans="1:19" x14ac:dyDescent="0.3">
      <c r="A381" s="6"/>
      <c r="B381" s="6"/>
      <c r="C381" s="8"/>
      <c r="D381" s="6"/>
      <c r="E381" s="7"/>
      <c r="F381" s="6"/>
      <c r="G381" s="12"/>
      <c r="H381" s="18" t="str">
        <f>IF($F381="","",IF($F381="SRD",1,IF($F381="USD",IFERROR(INDEX(Instellingen!$B$22:$B$221,MATCH($C381,Instellingen!$A$22:$A$221,1)),""),IF($F381="EUR",IFERROR(INDEX(Instellingen!$C$22:$C$221,MATCH($C381,Instellingen!$A$22:$A$221,1)),""),""))))</f>
        <v/>
      </c>
      <c r="I381" s="16" t="str">
        <f>IF($B381="","",IFERROR(VLOOKUP($B381,Facturen!$A$3:$W$304,5,FALSE),""))</f>
        <v/>
      </c>
      <c r="J381" s="18" t="str">
        <f>IF($I381="","",IF($I381="SRD",1,IF($I381="USD",IFERROR(INDEX(Instellingen!$B$22:$B$221,MATCH($C381,Instellingen!$A$22:$A$221,1)),""),IF($I381="EUR",IFERROR(INDEX(Instellingen!$C$22:$C$221,MATCH($C381,Instellingen!$A$22:$A$221,1)),""),""))))</f>
        <v/>
      </c>
      <c r="K381" s="14" t="str">
        <f t="shared" si="30"/>
        <v/>
      </c>
      <c r="L381" s="14" t="str">
        <f t="shared" si="31"/>
        <v/>
      </c>
      <c r="M381" s="14" t="str">
        <f>IF($B381="","",IFERROR(VLOOKUP($B381,Facturen!$A$3:$W$304,11,FALSE),""))</f>
        <v/>
      </c>
      <c r="N381" s="15" t="str">
        <f t="shared" si="32"/>
        <v/>
      </c>
      <c r="O381" s="15" t="str">
        <f>IF($B381="","",IFERROR(IF(VLOOKUP($B381,Facturen!$A$3:$W$304,7,FALSE)="",Instellingen!$B$4,VLOOKUP($B381,Facturen!$A$3:$W$304,7,FALSE)),""))</f>
        <v/>
      </c>
      <c r="P381" s="14" t="str">
        <f t="shared" si="33"/>
        <v/>
      </c>
      <c r="Q381" s="14" t="str">
        <f t="shared" si="34"/>
        <v/>
      </c>
      <c r="R381" s="14" t="str">
        <f t="shared" si="35"/>
        <v/>
      </c>
      <c r="S381" s="6"/>
    </row>
    <row r="382" spans="1:19" x14ac:dyDescent="0.3">
      <c r="A382" s="6"/>
      <c r="B382" s="6"/>
      <c r="C382" s="8"/>
      <c r="D382" s="6"/>
      <c r="E382" s="7"/>
      <c r="F382" s="6"/>
      <c r="G382" s="12"/>
      <c r="H382" s="18" t="str">
        <f>IF($F382="","",IF($F382="SRD",1,IF($F382="USD",IFERROR(INDEX(Instellingen!$B$22:$B$221,MATCH($C382,Instellingen!$A$22:$A$221,1)),""),IF($F382="EUR",IFERROR(INDEX(Instellingen!$C$22:$C$221,MATCH($C382,Instellingen!$A$22:$A$221,1)),""),""))))</f>
        <v/>
      </c>
      <c r="I382" s="16" t="str">
        <f>IF($B382="","",IFERROR(VLOOKUP($B382,Facturen!$A$3:$W$304,5,FALSE),""))</f>
        <v/>
      </c>
      <c r="J382" s="18" t="str">
        <f>IF($I382="","",IF($I382="SRD",1,IF($I382="USD",IFERROR(INDEX(Instellingen!$B$22:$B$221,MATCH($C382,Instellingen!$A$22:$A$221,1)),""),IF($I382="EUR",IFERROR(INDEX(Instellingen!$C$22:$C$221,MATCH($C382,Instellingen!$A$22:$A$221,1)),""),""))))</f>
        <v/>
      </c>
      <c r="K382" s="14" t="str">
        <f t="shared" si="30"/>
        <v/>
      </c>
      <c r="L382" s="14" t="str">
        <f t="shared" si="31"/>
        <v/>
      </c>
      <c r="M382" s="14" t="str">
        <f>IF($B382="","",IFERROR(VLOOKUP($B382,Facturen!$A$3:$W$304,11,FALSE),""))</f>
        <v/>
      </c>
      <c r="N382" s="15" t="str">
        <f t="shared" si="32"/>
        <v/>
      </c>
      <c r="O382" s="15" t="str">
        <f>IF($B382="","",IFERROR(IF(VLOOKUP($B382,Facturen!$A$3:$W$304,7,FALSE)="",Instellingen!$B$4,VLOOKUP($B382,Facturen!$A$3:$W$304,7,FALSE)),""))</f>
        <v/>
      </c>
      <c r="P382" s="14" t="str">
        <f t="shared" si="33"/>
        <v/>
      </c>
      <c r="Q382" s="14" t="str">
        <f t="shared" si="34"/>
        <v/>
      </c>
      <c r="R382" s="14" t="str">
        <f t="shared" si="35"/>
        <v/>
      </c>
      <c r="S382" s="6"/>
    </row>
    <row r="383" spans="1:19" x14ac:dyDescent="0.3">
      <c r="A383" s="6"/>
      <c r="B383" s="6"/>
      <c r="C383" s="8"/>
      <c r="D383" s="6"/>
      <c r="E383" s="7"/>
      <c r="F383" s="6"/>
      <c r="G383" s="12"/>
      <c r="H383" s="18" t="str">
        <f>IF($F383="","",IF($F383="SRD",1,IF($F383="USD",IFERROR(INDEX(Instellingen!$B$22:$B$221,MATCH($C383,Instellingen!$A$22:$A$221,1)),""),IF($F383="EUR",IFERROR(INDEX(Instellingen!$C$22:$C$221,MATCH($C383,Instellingen!$A$22:$A$221,1)),""),""))))</f>
        <v/>
      </c>
      <c r="I383" s="16" t="str">
        <f>IF($B383="","",IFERROR(VLOOKUP($B383,Facturen!$A$3:$W$304,5,FALSE),""))</f>
        <v/>
      </c>
      <c r="J383" s="18" t="str">
        <f>IF($I383="","",IF($I383="SRD",1,IF($I383="USD",IFERROR(INDEX(Instellingen!$B$22:$B$221,MATCH($C383,Instellingen!$A$22:$A$221,1)),""),IF($I383="EUR",IFERROR(INDEX(Instellingen!$C$22:$C$221,MATCH($C383,Instellingen!$A$22:$A$221,1)),""),""))))</f>
        <v/>
      </c>
      <c r="K383" s="14" t="str">
        <f t="shared" si="30"/>
        <v/>
      </c>
      <c r="L383" s="14" t="str">
        <f t="shared" si="31"/>
        <v/>
      </c>
      <c r="M383" s="14" t="str">
        <f>IF($B383="","",IFERROR(VLOOKUP($B383,Facturen!$A$3:$W$304,11,FALSE),""))</f>
        <v/>
      </c>
      <c r="N383" s="15" t="str">
        <f t="shared" si="32"/>
        <v/>
      </c>
      <c r="O383" s="15" t="str">
        <f>IF($B383="","",IFERROR(IF(VLOOKUP($B383,Facturen!$A$3:$W$304,7,FALSE)="",Instellingen!$B$4,VLOOKUP($B383,Facturen!$A$3:$W$304,7,FALSE)),""))</f>
        <v/>
      </c>
      <c r="P383" s="14" t="str">
        <f t="shared" si="33"/>
        <v/>
      </c>
      <c r="Q383" s="14" t="str">
        <f t="shared" si="34"/>
        <v/>
      </c>
      <c r="R383" s="14" t="str">
        <f t="shared" si="35"/>
        <v/>
      </c>
      <c r="S383" s="6"/>
    </row>
    <row r="384" spans="1:19" x14ac:dyDescent="0.3">
      <c r="A384" s="6"/>
      <c r="B384" s="6"/>
      <c r="C384" s="8"/>
      <c r="D384" s="6"/>
      <c r="E384" s="7"/>
      <c r="F384" s="6"/>
      <c r="G384" s="12"/>
      <c r="H384" s="18" t="str">
        <f>IF($F384="","",IF($F384="SRD",1,IF($F384="USD",IFERROR(INDEX(Instellingen!$B$22:$B$221,MATCH($C384,Instellingen!$A$22:$A$221,1)),""),IF($F384="EUR",IFERROR(INDEX(Instellingen!$C$22:$C$221,MATCH($C384,Instellingen!$A$22:$A$221,1)),""),""))))</f>
        <v/>
      </c>
      <c r="I384" s="16" t="str">
        <f>IF($B384="","",IFERROR(VLOOKUP($B384,Facturen!$A$3:$W$304,5,FALSE),""))</f>
        <v/>
      </c>
      <c r="J384" s="18" t="str">
        <f>IF($I384="","",IF($I384="SRD",1,IF($I384="USD",IFERROR(INDEX(Instellingen!$B$22:$B$221,MATCH($C384,Instellingen!$A$22:$A$221,1)),""),IF($I384="EUR",IFERROR(INDEX(Instellingen!$C$22:$C$221,MATCH($C384,Instellingen!$A$22:$A$221,1)),""),""))))</f>
        <v/>
      </c>
      <c r="K384" s="14" t="str">
        <f t="shared" si="30"/>
        <v/>
      </c>
      <c r="L384" s="14" t="str">
        <f t="shared" si="31"/>
        <v/>
      </c>
      <c r="M384" s="14" t="str">
        <f>IF($B384="","",IFERROR(VLOOKUP($B384,Facturen!$A$3:$W$304,11,FALSE),""))</f>
        <v/>
      </c>
      <c r="N384" s="15" t="str">
        <f t="shared" si="32"/>
        <v/>
      </c>
      <c r="O384" s="15" t="str">
        <f>IF($B384="","",IFERROR(IF(VLOOKUP($B384,Facturen!$A$3:$W$304,7,FALSE)="",Instellingen!$B$4,VLOOKUP($B384,Facturen!$A$3:$W$304,7,FALSE)),""))</f>
        <v/>
      </c>
      <c r="P384" s="14" t="str">
        <f t="shared" si="33"/>
        <v/>
      </c>
      <c r="Q384" s="14" t="str">
        <f t="shared" si="34"/>
        <v/>
      </c>
      <c r="R384" s="14" t="str">
        <f t="shared" si="35"/>
        <v/>
      </c>
      <c r="S384" s="6"/>
    </row>
    <row r="385" spans="1:19" x14ac:dyDescent="0.3">
      <c r="A385" s="6"/>
      <c r="B385" s="6"/>
      <c r="C385" s="8"/>
      <c r="D385" s="6"/>
      <c r="E385" s="7"/>
      <c r="F385" s="6"/>
      <c r="G385" s="12"/>
      <c r="H385" s="18" t="str">
        <f>IF($F385="","",IF($F385="SRD",1,IF($F385="USD",IFERROR(INDEX(Instellingen!$B$22:$B$221,MATCH($C385,Instellingen!$A$22:$A$221,1)),""),IF($F385="EUR",IFERROR(INDEX(Instellingen!$C$22:$C$221,MATCH($C385,Instellingen!$A$22:$A$221,1)),""),""))))</f>
        <v/>
      </c>
      <c r="I385" s="16" t="str">
        <f>IF($B385="","",IFERROR(VLOOKUP($B385,Facturen!$A$3:$W$304,5,FALSE),""))</f>
        <v/>
      </c>
      <c r="J385" s="18" t="str">
        <f>IF($I385="","",IF($I385="SRD",1,IF($I385="USD",IFERROR(INDEX(Instellingen!$B$22:$B$221,MATCH($C385,Instellingen!$A$22:$A$221,1)),""),IF($I385="EUR",IFERROR(INDEX(Instellingen!$C$22:$C$221,MATCH($C385,Instellingen!$A$22:$A$221,1)),""),""))))</f>
        <v/>
      </c>
      <c r="K385" s="14" t="str">
        <f t="shared" si="30"/>
        <v/>
      </c>
      <c r="L385" s="14" t="str">
        <f t="shared" si="31"/>
        <v/>
      </c>
      <c r="M385" s="14" t="str">
        <f>IF($B385="","",IFERROR(VLOOKUP($B385,Facturen!$A$3:$W$304,11,FALSE),""))</f>
        <v/>
      </c>
      <c r="N385" s="15" t="str">
        <f t="shared" si="32"/>
        <v/>
      </c>
      <c r="O385" s="15" t="str">
        <f>IF($B385="","",IFERROR(IF(VLOOKUP($B385,Facturen!$A$3:$W$304,7,FALSE)="",Instellingen!$B$4,VLOOKUP($B385,Facturen!$A$3:$W$304,7,FALSE)),""))</f>
        <v/>
      </c>
      <c r="P385" s="14" t="str">
        <f t="shared" si="33"/>
        <v/>
      </c>
      <c r="Q385" s="14" t="str">
        <f t="shared" si="34"/>
        <v/>
      </c>
      <c r="R385" s="14" t="str">
        <f t="shared" si="35"/>
        <v/>
      </c>
      <c r="S385" s="6"/>
    </row>
    <row r="386" spans="1:19" x14ac:dyDescent="0.3">
      <c r="A386" s="6"/>
      <c r="B386" s="6"/>
      <c r="C386" s="8"/>
      <c r="D386" s="6"/>
      <c r="E386" s="7"/>
      <c r="F386" s="6"/>
      <c r="G386" s="12"/>
      <c r="H386" s="18" t="str">
        <f>IF($F386="","",IF($F386="SRD",1,IF($F386="USD",IFERROR(INDEX(Instellingen!$B$22:$B$221,MATCH($C386,Instellingen!$A$22:$A$221,1)),""),IF($F386="EUR",IFERROR(INDEX(Instellingen!$C$22:$C$221,MATCH($C386,Instellingen!$A$22:$A$221,1)),""),""))))</f>
        <v/>
      </c>
      <c r="I386" s="16" t="str">
        <f>IF($B386="","",IFERROR(VLOOKUP($B386,Facturen!$A$3:$W$304,5,FALSE),""))</f>
        <v/>
      </c>
      <c r="J386" s="18" t="str">
        <f>IF($I386="","",IF($I386="SRD",1,IF($I386="USD",IFERROR(INDEX(Instellingen!$B$22:$B$221,MATCH($C386,Instellingen!$A$22:$A$221,1)),""),IF($I386="EUR",IFERROR(INDEX(Instellingen!$C$22:$C$221,MATCH($C386,Instellingen!$A$22:$A$221,1)),""),""))))</f>
        <v/>
      </c>
      <c r="K386" s="14" t="str">
        <f t="shared" si="30"/>
        <v/>
      </c>
      <c r="L386" s="14" t="str">
        <f t="shared" si="31"/>
        <v/>
      </c>
      <c r="M386" s="14" t="str">
        <f>IF($B386="","",IFERROR(VLOOKUP($B386,Facturen!$A$3:$W$304,11,FALSE),""))</f>
        <v/>
      </c>
      <c r="N386" s="15" t="str">
        <f t="shared" si="32"/>
        <v/>
      </c>
      <c r="O386" s="15" t="str">
        <f>IF($B386="","",IFERROR(IF(VLOOKUP($B386,Facturen!$A$3:$W$304,7,FALSE)="",Instellingen!$B$4,VLOOKUP($B386,Facturen!$A$3:$W$304,7,FALSE)),""))</f>
        <v/>
      </c>
      <c r="P386" s="14" t="str">
        <f t="shared" si="33"/>
        <v/>
      </c>
      <c r="Q386" s="14" t="str">
        <f t="shared" si="34"/>
        <v/>
      </c>
      <c r="R386" s="14" t="str">
        <f t="shared" si="35"/>
        <v/>
      </c>
      <c r="S386" s="6"/>
    </row>
    <row r="387" spans="1:19" x14ac:dyDescent="0.3">
      <c r="A387" s="6"/>
      <c r="B387" s="6"/>
      <c r="C387" s="8"/>
      <c r="D387" s="6"/>
      <c r="E387" s="7"/>
      <c r="F387" s="6"/>
      <c r="G387" s="12"/>
      <c r="H387" s="18" t="str">
        <f>IF($F387="","",IF($F387="SRD",1,IF($F387="USD",IFERROR(INDEX(Instellingen!$B$22:$B$221,MATCH($C387,Instellingen!$A$22:$A$221,1)),""),IF($F387="EUR",IFERROR(INDEX(Instellingen!$C$22:$C$221,MATCH($C387,Instellingen!$A$22:$A$221,1)),""),""))))</f>
        <v/>
      </c>
      <c r="I387" s="16" t="str">
        <f>IF($B387="","",IFERROR(VLOOKUP($B387,Facturen!$A$3:$W$304,5,FALSE),""))</f>
        <v/>
      </c>
      <c r="J387" s="18" t="str">
        <f>IF($I387="","",IF($I387="SRD",1,IF($I387="USD",IFERROR(INDEX(Instellingen!$B$22:$B$221,MATCH($C387,Instellingen!$A$22:$A$221,1)),""),IF($I387="EUR",IFERROR(INDEX(Instellingen!$C$22:$C$221,MATCH($C387,Instellingen!$A$22:$A$221,1)),""),""))))</f>
        <v/>
      </c>
      <c r="K387" s="14" t="str">
        <f t="shared" ref="K387:K450" si="36">IF($G387="","",IFERROR($G387*$H387/$J387,0))</f>
        <v/>
      </c>
      <c r="L387" s="14" t="str">
        <f t="shared" ref="L387:L450" si="37">IF($G387="","",IFERROR($G387*$H387,0))</f>
        <v/>
      </c>
      <c r="M387" s="14" t="str">
        <f>IF($B387="","",IFERROR(VLOOKUP($B387,Facturen!$A$3:$W$304,11,FALSE),""))</f>
        <v/>
      </c>
      <c r="N387" s="15" t="str">
        <f t="shared" ref="N387:N450" si="38">IF($M387="","",IFERROR($K387/$M387,0))</f>
        <v/>
      </c>
      <c r="O387" s="15" t="str">
        <f>IF($B387="","",IFERROR(IF(VLOOKUP($B387,Facturen!$A$3:$W$304,7,FALSE)="",Instellingen!$B$4,VLOOKUP($B387,Facturen!$A$3:$W$304,7,FALSE)),""))</f>
        <v/>
      </c>
      <c r="P387" s="14" t="str">
        <f t="shared" ref="P387:P450" si="39">IF($L387="","",IFERROR($L387*$O387/(1+$O387),0))</f>
        <v/>
      </c>
      <c r="Q387" s="14" t="str">
        <f t="shared" ref="Q387:Q450" si="40">IF($E387="","",IFERROR($M387*$E387,0))</f>
        <v/>
      </c>
      <c r="R387" s="14" t="str">
        <f t="shared" ref="R387:R450" si="41">IF($Q387="","",IFERROR($Q387*$J387/$H387,0))</f>
        <v/>
      </c>
      <c r="S387" s="6"/>
    </row>
    <row r="388" spans="1:19" x14ac:dyDescent="0.3">
      <c r="A388" s="6"/>
      <c r="B388" s="6"/>
      <c r="C388" s="8"/>
      <c r="D388" s="6"/>
      <c r="E388" s="7"/>
      <c r="F388" s="6"/>
      <c r="G388" s="12"/>
      <c r="H388" s="18" t="str">
        <f>IF($F388="","",IF($F388="SRD",1,IF($F388="USD",IFERROR(INDEX(Instellingen!$B$22:$B$221,MATCH($C388,Instellingen!$A$22:$A$221,1)),""),IF($F388="EUR",IFERROR(INDEX(Instellingen!$C$22:$C$221,MATCH($C388,Instellingen!$A$22:$A$221,1)),""),""))))</f>
        <v/>
      </c>
      <c r="I388" s="16" t="str">
        <f>IF($B388="","",IFERROR(VLOOKUP($B388,Facturen!$A$3:$W$304,5,FALSE),""))</f>
        <v/>
      </c>
      <c r="J388" s="18" t="str">
        <f>IF($I388="","",IF($I388="SRD",1,IF($I388="USD",IFERROR(INDEX(Instellingen!$B$22:$B$221,MATCH($C388,Instellingen!$A$22:$A$221,1)),""),IF($I388="EUR",IFERROR(INDEX(Instellingen!$C$22:$C$221,MATCH($C388,Instellingen!$A$22:$A$221,1)),""),""))))</f>
        <v/>
      </c>
      <c r="K388" s="14" t="str">
        <f t="shared" si="36"/>
        <v/>
      </c>
      <c r="L388" s="14" t="str">
        <f t="shared" si="37"/>
        <v/>
      </c>
      <c r="M388" s="14" t="str">
        <f>IF($B388="","",IFERROR(VLOOKUP($B388,Facturen!$A$3:$W$304,11,FALSE),""))</f>
        <v/>
      </c>
      <c r="N388" s="15" t="str">
        <f t="shared" si="38"/>
        <v/>
      </c>
      <c r="O388" s="15" t="str">
        <f>IF($B388="","",IFERROR(IF(VLOOKUP($B388,Facturen!$A$3:$W$304,7,FALSE)="",Instellingen!$B$4,VLOOKUP($B388,Facturen!$A$3:$W$304,7,FALSE)),""))</f>
        <v/>
      </c>
      <c r="P388" s="14" t="str">
        <f t="shared" si="39"/>
        <v/>
      </c>
      <c r="Q388" s="14" t="str">
        <f t="shared" si="40"/>
        <v/>
      </c>
      <c r="R388" s="14" t="str">
        <f t="shared" si="41"/>
        <v/>
      </c>
      <c r="S388" s="6"/>
    </row>
    <row r="389" spans="1:19" x14ac:dyDescent="0.3">
      <c r="A389" s="6"/>
      <c r="B389" s="6"/>
      <c r="C389" s="8"/>
      <c r="D389" s="6"/>
      <c r="E389" s="7"/>
      <c r="F389" s="6"/>
      <c r="G389" s="12"/>
      <c r="H389" s="18" t="str">
        <f>IF($F389="","",IF($F389="SRD",1,IF($F389="USD",IFERROR(INDEX(Instellingen!$B$22:$B$221,MATCH($C389,Instellingen!$A$22:$A$221,1)),""),IF($F389="EUR",IFERROR(INDEX(Instellingen!$C$22:$C$221,MATCH($C389,Instellingen!$A$22:$A$221,1)),""),""))))</f>
        <v/>
      </c>
      <c r="I389" s="16" t="str">
        <f>IF($B389="","",IFERROR(VLOOKUP($B389,Facturen!$A$3:$W$304,5,FALSE),""))</f>
        <v/>
      </c>
      <c r="J389" s="18" t="str">
        <f>IF($I389="","",IF($I389="SRD",1,IF($I389="USD",IFERROR(INDEX(Instellingen!$B$22:$B$221,MATCH($C389,Instellingen!$A$22:$A$221,1)),""),IF($I389="EUR",IFERROR(INDEX(Instellingen!$C$22:$C$221,MATCH($C389,Instellingen!$A$22:$A$221,1)),""),""))))</f>
        <v/>
      </c>
      <c r="K389" s="14" t="str">
        <f t="shared" si="36"/>
        <v/>
      </c>
      <c r="L389" s="14" t="str">
        <f t="shared" si="37"/>
        <v/>
      </c>
      <c r="M389" s="14" t="str">
        <f>IF($B389="","",IFERROR(VLOOKUP($B389,Facturen!$A$3:$W$304,11,FALSE),""))</f>
        <v/>
      </c>
      <c r="N389" s="15" t="str">
        <f t="shared" si="38"/>
        <v/>
      </c>
      <c r="O389" s="15" t="str">
        <f>IF($B389="","",IFERROR(IF(VLOOKUP($B389,Facturen!$A$3:$W$304,7,FALSE)="",Instellingen!$B$4,VLOOKUP($B389,Facturen!$A$3:$W$304,7,FALSE)),""))</f>
        <v/>
      </c>
      <c r="P389" s="14" t="str">
        <f t="shared" si="39"/>
        <v/>
      </c>
      <c r="Q389" s="14" t="str">
        <f t="shared" si="40"/>
        <v/>
      </c>
      <c r="R389" s="14" t="str">
        <f t="shared" si="41"/>
        <v/>
      </c>
      <c r="S389" s="6"/>
    </row>
    <row r="390" spans="1:19" x14ac:dyDescent="0.3">
      <c r="A390" s="6"/>
      <c r="B390" s="6"/>
      <c r="C390" s="8"/>
      <c r="D390" s="6"/>
      <c r="E390" s="7"/>
      <c r="F390" s="6"/>
      <c r="G390" s="12"/>
      <c r="H390" s="18" t="str">
        <f>IF($F390="","",IF($F390="SRD",1,IF($F390="USD",IFERROR(INDEX(Instellingen!$B$22:$B$221,MATCH($C390,Instellingen!$A$22:$A$221,1)),""),IF($F390="EUR",IFERROR(INDEX(Instellingen!$C$22:$C$221,MATCH($C390,Instellingen!$A$22:$A$221,1)),""),""))))</f>
        <v/>
      </c>
      <c r="I390" s="16" t="str">
        <f>IF($B390="","",IFERROR(VLOOKUP($B390,Facturen!$A$3:$W$304,5,FALSE),""))</f>
        <v/>
      </c>
      <c r="J390" s="18" t="str">
        <f>IF($I390="","",IF($I390="SRD",1,IF($I390="USD",IFERROR(INDEX(Instellingen!$B$22:$B$221,MATCH($C390,Instellingen!$A$22:$A$221,1)),""),IF($I390="EUR",IFERROR(INDEX(Instellingen!$C$22:$C$221,MATCH($C390,Instellingen!$A$22:$A$221,1)),""),""))))</f>
        <v/>
      </c>
      <c r="K390" s="14" t="str">
        <f t="shared" si="36"/>
        <v/>
      </c>
      <c r="L390" s="14" t="str">
        <f t="shared" si="37"/>
        <v/>
      </c>
      <c r="M390" s="14" t="str">
        <f>IF($B390="","",IFERROR(VLOOKUP($B390,Facturen!$A$3:$W$304,11,FALSE),""))</f>
        <v/>
      </c>
      <c r="N390" s="15" t="str">
        <f t="shared" si="38"/>
        <v/>
      </c>
      <c r="O390" s="15" t="str">
        <f>IF($B390="","",IFERROR(IF(VLOOKUP($B390,Facturen!$A$3:$W$304,7,FALSE)="",Instellingen!$B$4,VLOOKUP($B390,Facturen!$A$3:$W$304,7,FALSE)),""))</f>
        <v/>
      </c>
      <c r="P390" s="14" t="str">
        <f t="shared" si="39"/>
        <v/>
      </c>
      <c r="Q390" s="14" t="str">
        <f t="shared" si="40"/>
        <v/>
      </c>
      <c r="R390" s="14" t="str">
        <f t="shared" si="41"/>
        <v/>
      </c>
      <c r="S390" s="6"/>
    </row>
    <row r="391" spans="1:19" x14ac:dyDescent="0.3">
      <c r="A391" s="6"/>
      <c r="B391" s="6"/>
      <c r="C391" s="8"/>
      <c r="D391" s="6"/>
      <c r="E391" s="7"/>
      <c r="F391" s="6"/>
      <c r="G391" s="12"/>
      <c r="H391" s="18" t="str">
        <f>IF($F391="","",IF($F391="SRD",1,IF($F391="USD",IFERROR(INDEX(Instellingen!$B$22:$B$221,MATCH($C391,Instellingen!$A$22:$A$221,1)),""),IF($F391="EUR",IFERROR(INDEX(Instellingen!$C$22:$C$221,MATCH($C391,Instellingen!$A$22:$A$221,1)),""),""))))</f>
        <v/>
      </c>
      <c r="I391" s="16" t="str">
        <f>IF($B391="","",IFERROR(VLOOKUP($B391,Facturen!$A$3:$W$304,5,FALSE),""))</f>
        <v/>
      </c>
      <c r="J391" s="18" t="str">
        <f>IF($I391="","",IF($I391="SRD",1,IF($I391="USD",IFERROR(INDEX(Instellingen!$B$22:$B$221,MATCH($C391,Instellingen!$A$22:$A$221,1)),""),IF($I391="EUR",IFERROR(INDEX(Instellingen!$C$22:$C$221,MATCH($C391,Instellingen!$A$22:$A$221,1)),""),""))))</f>
        <v/>
      </c>
      <c r="K391" s="14" t="str">
        <f t="shared" si="36"/>
        <v/>
      </c>
      <c r="L391" s="14" t="str">
        <f t="shared" si="37"/>
        <v/>
      </c>
      <c r="M391" s="14" t="str">
        <f>IF($B391="","",IFERROR(VLOOKUP($B391,Facturen!$A$3:$W$304,11,FALSE),""))</f>
        <v/>
      </c>
      <c r="N391" s="15" t="str">
        <f t="shared" si="38"/>
        <v/>
      </c>
      <c r="O391" s="15" t="str">
        <f>IF($B391="","",IFERROR(IF(VLOOKUP($B391,Facturen!$A$3:$W$304,7,FALSE)="",Instellingen!$B$4,VLOOKUP($B391,Facturen!$A$3:$W$304,7,FALSE)),""))</f>
        <v/>
      </c>
      <c r="P391" s="14" t="str">
        <f t="shared" si="39"/>
        <v/>
      </c>
      <c r="Q391" s="14" t="str">
        <f t="shared" si="40"/>
        <v/>
      </c>
      <c r="R391" s="14" t="str">
        <f t="shared" si="41"/>
        <v/>
      </c>
      <c r="S391" s="6"/>
    </row>
    <row r="392" spans="1:19" x14ac:dyDescent="0.3">
      <c r="A392" s="6"/>
      <c r="B392" s="6"/>
      <c r="C392" s="8"/>
      <c r="D392" s="6"/>
      <c r="E392" s="7"/>
      <c r="F392" s="6"/>
      <c r="G392" s="12"/>
      <c r="H392" s="18" t="str">
        <f>IF($F392="","",IF($F392="SRD",1,IF($F392="USD",IFERROR(INDEX(Instellingen!$B$22:$B$221,MATCH($C392,Instellingen!$A$22:$A$221,1)),""),IF($F392="EUR",IFERROR(INDEX(Instellingen!$C$22:$C$221,MATCH($C392,Instellingen!$A$22:$A$221,1)),""),""))))</f>
        <v/>
      </c>
      <c r="I392" s="16" t="str">
        <f>IF($B392="","",IFERROR(VLOOKUP($B392,Facturen!$A$3:$W$304,5,FALSE),""))</f>
        <v/>
      </c>
      <c r="J392" s="18" t="str">
        <f>IF($I392="","",IF($I392="SRD",1,IF($I392="USD",IFERROR(INDEX(Instellingen!$B$22:$B$221,MATCH($C392,Instellingen!$A$22:$A$221,1)),""),IF($I392="EUR",IFERROR(INDEX(Instellingen!$C$22:$C$221,MATCH($C392,Instellingen!$A$22:$A$221,1)),""),""))))</f>
        <v/>
      </c>
      <c r="K392" s="14" t="str">
        <f t="shared" si="36"/>
        <v/>
      </c>
      <c r="L392" s="14" t="str">
        <f t="shared" si="37"/>
        <v/>
      </c>
      <c r="M392" s="14" t="str">
        <f>IF($B392="","",IFERROR(VLOOKUP($B392,Facturen!$A$3:$W$304,11,FALSE),""))</f>
        <v/>
      </c>
      <c r="N392" s="15" t="str">
        <f t="shared" si="38"/>
        <v/>
      </c>
      <c r="O392" s="15" t="str">
        <f>IF($B392="","",IFERROR(IF(VLOOKUP($B392,Facturen!$A$3:$W$304,7,FALSE)="",Instellingen!$B$4,VLOOKUP($B392,Facturen!$A$3:$W$304,7,FALSE)),""))</f>
        <v/>
      </c>
      <c r="P392" s="14" t="str">
        <f t="shared" si="39"/>
        <v/>
      </c>
      <c r="Q392" s="14" t="str">
        <f t="shared" si="40"/>
        <v/>
      </c>
      <c r="R392" s="14" t="str">
        <f t="shared" si="41"/>
        <v/>
      </c>
      <c r="S392" s="6"/>
    </row>
    <row r="393" spans="1:19" x14ac:dyDescent="0.3">
      <c r="A393" s="6"/>
      <c r="B393" s="6"/>
      <c r="C393" s="8"/>
      <c r="D393" s="6"/>
      <c r="E393" s="7"/>
      <c r="F393" s="6"/>
      <c r="G393" s="12"/>
      <c r="H393" s="18" t="str">
        <f>IF($F393="","",IF($F393="SRD",1,IF($F393="USD",IFERROR(INDEX(Instellingen!$B$22:$B$221,MATCH($C393,Instellingen!$A$22:$A$221,1)),""),IF($F393="EUR",IFERROR(INDEX(Instellingen!$C$22:$C$221,MATCH($C393,Instellingen!$A$22:$A$221,1)),""),""))))</f>
        <v/>
      </c>
      <c r="I393" s="16" t="str">
        <f>IF($B393="","",IFERROR(VLOOKUP($B393,Facturen!$A$3:$W$304,5,FALSE),""))</f>
        <v/>
      </c>
      <c r="J393" s="18" t="str">
        <f>IF($I393="","",IF($I393="SRD",1,IF($I393="USD",IFERROR(INDEX(Instellingen!$B$22:$B$221,MATCH($C393,Instellingen!$A$22:$A$221,1)),""),IF($I393="EUR",IFERROR(INDEX(Instellingen!$C$22:$C$221,MATCH($C393,Instellingen!$A$22:$A$221,1)),""),""))))</f>
        <v/>
      </c>
      <c r="K393" s="14" t="str">
        <f t="shared" si="36"/>
        <v/>
      </c>
      <c r="L393" s="14" t="str">
        <f t="shared" si="37"/>
        <v/>
      </c>
      <c r="M393" s="14" t="str">
        <f>IF($B393="","",IFERROR(VLOOKUP($B393,Facturen!$A$3:$W$304,11,FALSE),""))</f>
        <v/>
      </c>
      <c r="N393" s="15" t="str">
        <f t="shared" si="38"/>
        <v/>
      </c>
      <c r="O393" s="15" t="str">
        <f>IF($B393="","",IFERROR(IF(VLOOKUP($B393,Facturen!$A$3:$W$304,7,FALSE)="",Instellingen!$B$4,VLOOKUP($B393,Facturen!$A$3:$W$304,7,FALSE)),""))</f>
        <v/>
      </c>
      <c r="P393" s="14" t="str">
        <f t="shared" si="39"/>
        <v/>
      </c>
      <c r="Q393" s="14" t="str">
        <f t="shared" si="40"/>
        <v/>
      </c>
      <c r="R393" s="14" t="str">
        <f t="shared" si="41"/>
        <v/>
      </c>
      <c r="S393" s="6"/>
    </row>
    <row r="394" spans="1:19" x14ac:dyDescent="0.3">
      <c r="A394" s="6"/>
      <c r="B394" s="6"/>
      <c r="C394" s="8"/>
      <c r="D394" s="6"/>
      <c r="E394" s="7"/>
      <c r="F394" s="6"/>
      <c r="G394" s="12"/>
      <c r="H394" s="18" t="str">
        <f>IF($F394="","",IF($F394="SRD",1,IF($F394="USD",IFERROR(INDEX(Instellingen!$B$22:$B$221,MATCH($C394,Instellingen!$A$22:$A$221,1)),""),IF($F394="EUR",IFERROR(INDEX(Instellingen!$C$22:$C$221,MATCH($C394,Instellingen!$A$22:$A$221,1)),""),""))))</f>
        <v/>
      </c>
      <c r="I394" s="16" t="str">
        <f>IF($B394="","",IFERROR(VLOOKUP($B394,Facturen!$A$3:$W$304,5,FALSE),""))</f>
        <v/>
      </c>
      <c r="J394" s="18" t="str">
        <f>IF($I394="","",IF($I394="SRD",1,IF($I394="USD",IFERROR(INDEX(Instellingen!$B$22:$B$221,MATCH($C394,Instellingen!$A$22:$A$221,1)),""),IF($I394="EUR",IFERROR(INDEX(Instellingen!$C$22:$C$221,MATCH($C394,Instellingen!$A$22:$A$221,1)),""),""))))</f>
        <v/>
      </c>
      <c r="K394" s="14" t="str">
        <f t="shared" si="36"/>
        <v/>
      </c>
      <c r="L394" s="14" t="str">
        <f t="shared" si="37"/>
        <v/>
      </c>
      <c r="M394" s="14" t="str">
        <f>IF($B394="","",IFERROR(VLOOKUP($B394,Facturen!$A$3:$W$304,11,FALSE),""))</f>
        <v/>
      </c>
      <c r="N394" s="15" t="str">
        <f t="shared" si="38"/>
        <v/>
      </c>
      <c r="O394" s="15" t="str">
        <f>IF($B394="","",IFERROR(IF(VLOOKUP($B394,Facturen!$A$3:$W$304,7,FALSE)="",Instellingen!$B$4,VLOOKUP($B394,Facturen!$A$3:$W$304,7,FALSE)),""))</f>
        <v/>
      </c>
      <c r="P394" s="14" t="str">
        <f t="shared" si="39"/>
        <v/>
      </c>
      <c r="Q394" s="14" t="str">
        <f t="shared" si="40"/>
        <v/>
      </c>
      <c r="R394" s="14" t="str">
        <f t="shared" si="41"/>
        <v/>
      </c>
      <c r="S394" s="6"/>
    </row>
    <row r="395" spans="1:19" x14ac:dyDescent="0.3">
      <c r="A395" s="6"/>
      <c r="B395" s="6"/>
      <c r="C395" s="8"/>
      <c r="D395" s="6"/>
      <c r="E395" s="7"/>
      <c r="F395" s="6"/>
      <c r="G395" s="12"/>
      <c r="H395" s="18" t="str">
        <f>IF($F395="","",IF($F395="SRD",1,IF($F395="USD",IFERROR(INDEX(Instellingen!$B$22:$B$221,MATCH($C395,Instellingen!$A$22:$A$221,1)),""),IF($F395="EUR",IFERROR(INDEX(Instellingen!$C$22:$C$221,MATCH($C395,Instellingen!$A$22:$A$221,1)),""),""))))</f>
        <v/>
      </c>
      <c r="I395" s="16" t="str">
        <f>IF($B395="","",IFERROR(VLOOKUP($B395,Facturen!$A$3:$W$304,5,FALSE),""))</f>
        <v/>
      </c>
      <c r="J395" s="18" t="str">
        <f>IF($I395="","",IF($I395="SRD",1,IF($I395="USD",IFERROR(INDEX(Instellingen!$B$22:$B$221,MATCH($C395,Instellingen!$A$22:$A$221,1)),""),IF($I395="EUR",IFERROR(INDEX(Instellingen!$C$22:$C$221,MATCH($C395,Instellingen!$A$22:$A$221,1)),""),""))))</f>
        <v/>
      </c>
      <c r="K395" s="14" t="str">
        <f t="shared" si="36"/>
        <v/>
      </c>
      <c r="L395" s="14" t="str">
        <f t="shared" si="37"/>
        <v/>
      </c>
      <c r="M395" s="14" t="str">
        <f>IF($B395="","",IFERROR(VLOOKUP($B395,Facturen!$A$3:$W$304,11,FALSE),""))</f>
        <v/>
      </c>
      <c r="N395" s="15" t="str">
        <f t="shared" si="38"/>
        <v/>
      </c>
      <c r="O395" s="15" t="str">
        <f>IF($B395="","",IFERROR(IF(VLOOKUP($B395,Facturen!$A$3:$W$304,7,FALSE)="",Instellingen!$B$4,VLOOKUP($B395,Facturen!$A$3:$W$304,7,FALSE)),""))</f>
        <v/>
      </c>
      <c r="P395" s="14" t="str">
        <f t="shared" si="39"/>
        <v/>
      </c>
      <c r="Q395" s="14" t="str">
        <f t="shared" si="40"/>
        <v/>
      </c>
      <c r="R395" s="14" t="str">
        <f t="shared" si="41"/>
        <v/>
      </c>
      <c r="S395" s="6"/>
    </row>
    <row r="396" spans="1:19" x14ac:dyDescent="0.3">
      <c r="A396" s="6"/>
      <c r="B396" s="6"/>
      <c r="C396" s="8"/>
      <c r="D396" s="6"/>
      <c r="E396" s="7"/>
      <c r="F396" s="6"/>
      <c r="G396" s="12"/>
      <c r="H396" s="18" t="str">
        <f>IF($F396="","",IF($F396="SRD",1,IF($F396="USD",IFERROR(INDEX(Instellingen!$B$22:$B$221,MATCH($C396,Instellingen!$A$22:$A$221,1)),""),IF($F396="EUR",IFERROR(INDEX(Instellingen!$C$22:$C$221,MATCH($C396,Instellingen!$A$22:$A$221,1)),""),""))))</f>
        <v/>
      </c>
      <c r="I396" s="16" t="str">
        <f>IF($B396="","",IFERROR(VLOOKUP($B396,Facturen!$A$3:$W$304,5,FALSE),""))</f>
        <v/>
      </c>
      <c r="J396" s="18" t="str">
        <f>IF($I396="","",IF($I396="SRD",1,IF($I396="USD",IFERROR(INDEX(Instellingen!$B$22:$B$221,MATCH($C396,Instellingen!$A$22:$A$221,1)),""),IF($I396="EUR",IFERROR(INDEX(Instellingen!$C$22:$C$221,MATCH($C396,Instellingen!$A$22:$A$221,1)),""),""))))</f>
        <v/>
      </c>
      <c r="K396" s="14" t="str">
        <f t="shared" si="36"/>
        <v/>
      </c>
      <c r="L396" s="14" t="str">
        <f t="shared" si="37"/>
        <v/>
      </c>
      <c r="M396" s="14" t="str">
        <f>IF($B396="","",IFERROR(VLOOKUP($B396,Facturen!$A$3:$W$304,11,FALSE),""))</f>
        <v/>
      </c>
      <c r="N396" s="15" t="str">
        <f t="shared" si="38"/>
        <v/>
      </c>
      <c r="O396" s="15" t="str">
        <f>IF($B396="","",IFERROR(IF(VLOOKUP($B396,Facturen!$A$3:$W$304,7,FALSE)="",Instellingen!$B$4,VLOOKUP($B396,Facturen!$A$3:$W$304,7,FALSE)),""))</f>
        <v/>
      </c>
      <c r="P396" s="14" t="str">
        <f t="shared" si="39"/>
        <v/>
      </c>
      <c r="Q396" s="14" t="str">
        <f t="shared" si="40"/>
        <v/>
      </c>
      <c r="R396" s="14" t="str">
        <f t="shared" si="41"/>
        <v/>
      </c>
      <c r="S396" s="6"/>
    </row>
    <row r="397" spans="1:19" x14ac:dyDescent="0.3">
      <c r="A397" s="6"/>
      <c r="B397" s="6"/>
      <c r="C397" s="8"/>
      <c r="D397" s="6"/>
      <c r="E397" s="7"/>
      <c r="F397" s="6"/>
      <c r="G397" s="12"/>
      <c r="H397" s="18" t="str">
        <f>IF($F397="","",IF($F397="SRD",1,IF($F397="USD",IFERROR(INDEX(Instellingen!$B$22:$B$221,MATCH($C397,Instellingen!$A$22:$A$221,1)),""),IF($F397="EUR",IFERROR(INDEX(Instellingen!$C$22:$C$221,MATCH($C397,Instellingen!$A$22:$A$221,1)),""),""))))</f>
        <v/>
      </c>
      <c r="I397" s="16" t="str">
        <f>IF($B397="","",IFERROR(VLOOKUP($B397,Facturen!$A$3:$W$304,5,FALSE),""))</f>
        <v/>
      </c>
      <c r="J397" s="18" t="str">
        <f>IF($I397="","",IF($I397="SRD",1,IF($I397="USD",IFERROR(INDEX(Instellingen!$B$22:$B$221,MATCH($C397,Instellingen!$A$22:$A$221,1)),""),IF($I397="EUR",IFERROR(INDEX(Instellingen!$C$22:$C$221,MATCH($C397,Instellingen!$A$22:$A$221,1)),""),""))))</f>
        <v/>
      </c>
      <c r="K397" s="14" t="str">
        <f t="shared" si="36"/>
        <v/>
      </c>
      <c r="L397" s="14" t="str">
        <f t="shared" si="37"/>
        <v/>
      </c>
      <c r="M397" s="14" t="str">
        <f>IF($B397="","",IFERROR(VLOOKUP($B397,Facturen!$A$3:$W$304,11,FALSE),""))</f>
        <v/>
      </c>
      <c r="N397" s="15" t="str">
        <f t="shared" si="38"/>
        <v/>
      </c>
      <c r="O397" s="15" t="str">
        <f>IF($B397="","",IFERROR(IF(VLOOKUP($B397,Facturen!$A$3:$W$304,7,FALSE)="",Instellingen!$B$4,VLOOKUP($B397,Facturen!$A$3:$W$304,7,FALSE)),""))</f>
        <v/>
      </c>
      <c r="P397" s="14" t="str">
        <f t="shared" si="39"/>
        <v/>
      </c>
      <c r="Q397" s="14" t="str">
        <f t="shared" si="40"/>
        <v/>
      </c>
      <c r="R397" s="14" t="str">
        <f t="shared" si="41"/>
        <v/>
      </c>
      <c r="S397" s="6"/>
    </row>
    <row r="398" spans="1:19" x14ac:dyDescent="0.3">
      <c r="A398" s="6"/>
      <c r="B398" s="6"/>
      <c r="C398" s="8"/>
      <c r="D398" s="6"/>
      <c r="E398" s="7"/>
      <c r="F398" s="6"/>
      <c r="G398" s="12"/>
      <c r="H398" s="18" t="str">
        <f>IF($F398="","",IF($F398="SRD",1,IF($F398="USD",IFERROR(INDEX(Instellingen!$B$22:$B$221,MATCH($C398,Instellingen!$A$22:$A$221,1)),""),IF($F398="EUR",IFERROR(INDEX(Instellingen!$C$22:$C$221,MATCH($C398,Instellingen!$A$22:$A$221,1)),""),""))))</f>
        <v/>
      </c>
      <c r="I398" s="16" t="str">
        <f>IF($B398="","",IFERROR(VLOOKUP($B398,Facturen!$A$3:$W$304,5,FALSE),""))</f>
        <v/>
      </c>
      <c r="J398" s="18" t="str">
        <f>IF($I398="","",IF($I398="SRD",1,IF($I398="USD",IFERROR(INDEX(Instellingen!$B$22:$B$221,MATCH($C398,Instellingen!$A$22:$A$221,1)),""),IF($I398="EUR",IFERROR(INDEX(Instellingen!$C$22:$C$221,MATCH($C398,Instellingen!$A$22:$A$221,1)),""),""))))</f>
        <v/>
      </c>
      <c r="K398" s="14" t="str">
        <f t="shared" si="36"/>
        <v/>
      </c>
      <c r="L398" s="14" t="str">
        <f t="shared" si="37"/>
        <v/>
      </c>
      <c r="M398" s="14" t="str">
        <f>IF($B398="","",IFERROR(VLOOKUP($B398,Facturen!$A$3:$W$304,11,FALSE),""))</f>
        <v/>
      </c>
      <c r="N398" s="15" t="str">
        <f t="shared" si="38"/>
        <v/>
      </c>
      <c r="O398" s="15" t="str">
        <f>IF($B398="","",IFERROR(IF(VLOOKUP($B398,Facturen!$A$3:$W$304,7,FALSE)="",Instellingen!$B$4,VLOOKUP($B398,Facturen!$A$3:$W$304,7,FALSE)),""))</f>
        <v/>
      </c>
      <c r="P398" s="14" t="str">
        <f t="shared" si="39"/>
        <v/>
      </c>
      <c r="Q398" s="14" t="str">
        <f t="shared" si="40"/>
        <v/>
      </c>
      <c r="R398" s="14" t="str">
        <f t="shared" si="41"/>
        <v/>
      </c>
      <c r="S398" s="6"/>
    </row>
    <row r="399" spans="1:19" x14ac:dyDescent="0.3">
      <c r="A399" s="6"/>
      <c r="B399" s="6"/>
      <c r="C399" s="8"/>
      <c r="D399" s="6"/>
      <c r="E399" s="7"/>
      <c r="F399" s="6"/>
      <c r="G399" s="12"/>
      <c r="H399" s="18" t="str">
        <f>IF($F399="","",IF($F399="SRD",1,IF($F399="USD",IFERROR(INDEX(Instellingen!$B$22:$B$221,MATCH($C399,Instellingen!$A$22:$A$221,1)),""),IF($F399="EUR",IFERROR(INDEX(Instellingen!$C$22:$C$221,MATCH($C399,Instellingen!$A$22:$A$221,1)),""),""))))</f>
        <v/>
      </c>
      <c r="I399" s="16" t="str">
        <f>IF($B399="","",IFERROR(VLOOKUP($B399,Facturen!$A$3:$W$304,5,FALSE),""))</f>
        <v/>
      </c>
      <c r="J399" s="18" t="str">
        <f>IF($I399="","",IF($I399="SRD",1,IF($I399="USD",IFERROR(INDEX(Instellingen!$B$22:$B$221,MATCH($C399,Instellingen!$A$22:$A$221,1)),""),IF($I399="EUR",IFERROR(INDEX(Instellingen!$C$22:$C$221,MATCH($C399,Instellingen!$A$22:$A$221,1)),""),""))))</f>
        <v/>
      </c>
      <c r="K399" s="14" t="str">
        <f t="shared" si="36"/>
        <v/>
      </c>
      <c r="L399" s="14" t="str">
        <f t="shared" si="37"/>
        <v/>
      </c>
      <c r="M399" s="14" t="str">
        <f>IF($B399="","",IFERROR(VLOOKUP($B399,Facturen!$A$3:$W$304,11,FALSE),""))</f>
        <v/>
      </c>
      <c r="N399" s="15" t="str">
        <f t="shared" si="38"/>
        <v/>
      </c>
      <c r="O399" s="15" t="str">
        <f>IF($B399="","",IFERROR(IF(VLOOKUP($B399,Facturen!$A$3:$W$304,7,FALSE)="",Instellingen!$B$4,VLOOKUP($B399,Facturen!$A$3:$W$304,7,FALSE)),""))</f>
        <v/>
      </c>
      <c r="P399" s="14" t="str">
        <f t="shared" si="39"/>
        <v/>
      </c>
      <c r="Q399" s="14" t="str">
        <f t="shared" si="40"/>
        <v/>
      </c>
      <c r="R399" s="14" t="str">
        <f t="shared" si="41"/>
        <v/>
      </c>
      <c r="S399" s="6"/>
    </row>
    <row r="400" spans="1:19" x14ac:dyDescent="0.3">
      <c r="A400" s="6"/>
      <c r="B400" s="6"/>
      <c r="C400" s="8"/>
      <c r="D400" s="6"/>
      <c r="E400" s="7"/>
      <c r="F400" s="6"/>
      <c r="G400" s="12"/>
      <c r="H400" s="18" t="str">
        <f>IF($F400="","",IF($F400="SRD",1,IF($F400="USD",IFERROR(INDEX(Instellingen!$B$22:$B$221,MATCH($C400,Instellingen!$A$22:$A$221,1)),""),IF($F400="EUR",IFERROR(INDEX(Instellingen!$C$22:$C$221,MATCH($C400,Instellingen!$A$22:$A$221,1)),""),""))))</f>
        <v/>
      </c>
      <c r="I400" s="16" t="str">
        <f>IF($B400="","",IFERROR(VLOOKUP($B400,Facturen!$A$3:$W$304,5,FALSE),""))</f>
        <v/>
      </c>
      <c r="J400" s="18" t="str">
        <f>IF($I400="","",IF($I400="SRD",1,IF($I400="USD",IFERROR(INDEX(Instellingen!$B$22:$B$221,MATCH($C400,Instellingen!$A$22:$A$221,1)),""),IF($I400="EUR",IFERROR(INDEX(Instellingen!$C$22:$C$221,MATCH($C400,Instellingen!$A$22:$A$221,1)),""),""))))</f>
        <v/>
      </c>
      <c r="K400" s="14" t="str">
        <f t="shared" si="36"/>
        <v/>
      </c>
      <c r="L400" s="14" t="str">
        <f t="shared" si="37"/>
        <v/>
      </c>
      <c r="M400" s="14" t="str">
        <f>IF($B400="","",IFERROR(VLOOKUP($B400,Facturen!$A$3:$W$304,11,FALSE),""))</f>
        <v/>
      </c>
      <c r="N400" s="15" t="str">
        <f t="shared" si="38"/>
        <v/>
      </c>
      <c r="O400" s="15" t="str">
        <f>IF($B400="","",IFERROR(IF(VLOOKUP($B400,Facturen!$A$3:$W$304,7,FALSE)="",Instellingen!$B$4,VLOOKUP($B400,Facturen!$A$3:$W$304,7,FALSE)),""))</f>
        <v/>
      </c>
      <c r="P400" s="14" t="str">
        <f t="shared" si="39"/>
        <v/>
      </c>
      <c r="Q400" s="14" t="str">
        <f t="shared" si="40"/>
        <v/>
      </c>
      <c r="R400" s="14" t="str">
        <f t="shared" si="41"/>
        <v/>
      </c>
      <c r="S400" s="6"/>
    </row>
    <row r="401" spans="1:19" x14ac:dyDescent="0.3">
      <c r="A401" s="6"/>
      <c r="B401" s="6"/>
      <c r="C401" s="8"/>
      <c r="D401" s="6"/>
      <c r="E401" s="7"/>
      <c r="F401" s="6"/>
      <c r="G401" s="12"/>
      <c r="H401" s="18" t="str">
        <f>IF($F401="","",IF($F401="SRD",1,IF($F401="USD",IFERROR(INDEX(Instellingen!$B$22:$B$221,MATCH($C401,Instellingen!$A$22:$A$221,1)),""),IF($F401="EUR",IFERROR(INDEX(Instellingen!$C$22:$C$221,MATCH($C401,Instellingen!$A$22:$A$221,1)),""),""))))</f>
        <v/>
      </c>
      <c r="I401" s="16" t="str">
        <f>IF($B401="","",IFERROR(VLOOKUP($B401,Facturen!$A$3:$W$304,5,FALSE),""))</f>
        <v/>
      </c>
      <c r="J401" s="18" t="str">
        <f>IF($I401="","",IF($I401="SRD",1,IF($I401="USD",IFERROR(INDEX(Instellingen!$B$22:$B$221,MATCH($C401,Instellingen!$A$22:$A$221,1)),""),IF($I401="EUR",IFERROR(INDEX(Instellingen!$C$22:$C$221,MATCH($C401,Instellingen!$A$22:$A$221,1)),""),""))))</f>
        <v/>
      </c>
      <c r="K401" s="14" t="str">
        <f t="shared" si="36"/>
        <v/>
      </c>
      <c r="L401" s="14" t="str">
        <f t="shared" si="37"/>
        <v/>
      </c>
      <c r="M401" s="14" t="str">
        <f>IF($B401="","",IFERROR(VLOOKUP($B401,Facturen!$A$3:$W$304,11,FALSE),""))</f>
        <v/>
      </c>
      <c r="N401" s="15" t="str">
        <f t="shared" si="38"/>
        <v/>
      </c>
      <c r="O401" s="15" t="str">
        <f>IF($B401="","",IFERROR(IF(VLOOKUP($B401,Facturen!$A$3:$W$304,7,FALSE)="",Instellingen!$B$4,VLOOKUP($B401,Facturen!$A$3:$W$304,7,FALSE)),""))</f>
        <v/>
      </c>
      <c r="P401" s="14" t="str">
        <f t="shared" si="39"/>
        <v/>
      </c>
      <c r="Q401" s="14" t="str">
        <f t="shared" si="40"/>
        <v/>
      </c>
      <c r="R401" s="14" t="str">
        <f t="shared" si="41"/>
        <v/>
      </c>
      <c r="S401" s="6"/>
    </row>
    <row r="402" spans="1:19" x14ac:dyDescent="0.3">
      <c r="A402" s="6"/>
      <c r="B402" s="6"/>
      <c r="C402" s="8"/>
      <c r="D402" s="6"/>
      <c r="E402" s="7"/>
      <c r="F402" s="6"/>
      <c r="G402" s="12"/>
      <c r="H402" s="18" t="str">
        <f>IF($F402="","",IF($F402="SRD",1,IF($F402="USD",IFERROR(INDEX(Instellingen!$B$22:$B$221,MATCH($C402,Instellingen!$A$22:$A$221,1)),""),IF($F402="EUR",IFERROR(INDEX(Instellingen!$C$22:$C$221,MATCH($C402,Instellingen!$A$22:$A$221,1)),""),""))))</f>
        <v/>
      </c>
      <c r="I402" s="16" t="str">
        <f>IF($B402="","",IFERROR(VLOOKUP($B402,Facturen!$A$3:$W$304,5,FALSE),""))</f>
        <v/>
      </c>
      <c r="J402" s="18" t="str">
        <f>IF($I402="","",IF($I402="SRD",1,IF($I402="USD",IFERROR(INDEX(Instellingen!$B$22:$B$221,MATCH($C402,Instellingen!$A$22:$A$221,1)),""),IF($I402="EUR",IFERROR(INDEX(Instellingen!$C$22:$C$221,MATCH($C402,Instellingen!$A$22:$A$221,1)),""),""))))</f>
        <v/>
      </c>
      <c r="K402" s="14" t="str">
        <f t="shared" si="36"/>
        <v/>
      </c>
      <c r="L402" s="14" t="str">
        <f t="shared" si="37"/>
        <v/>
      </c>
      <c r="M402" s="14" t="str">
        <f>IF($B402="","",IFERROR(VLOOKUP($B402,Facturen!$A$3:$W$304,11,FALSE),""))</f>
        <v/>
      </c>
      <c r="N402" s="15" t="str">
        <f t="shared" si="38"/>
        <v/>
      </c>
      <c r="O402" s="15" t="str">
        <f>IF($B402="","",IFERROR(IF(VLOOKUP($B402,Facturen!$A$3:$W$304,7,FALSE)="",Instellingen!$B$4,VLOOKUP($B402,Facturen!$A$3:$W$304,7,FALSE)),""))</f>
        <v/>
      </c>
      <c r="P402" s="14" t="str">
        <f t="shared" si="39"/>
        <v/>
      </c>
      <c r="Q402" s="14" t="str">
        <f t="shared" si="40"/>
        <v/>
      </c>
      <c r="R402" s="14" t="str">
        <f t="shared" si="41"/>
        <v/>
      </c>
      <c r="S402" s="6"/>
    </row>
    <row r="403" spans="1:19" x14ac:dyDescent="0.3">
      <c r="A403" s="6"/>
      <c r="B403" s="6"/>
      <c r="C403" s="8"/>
      <c r="D403" s="6"/>
      <c r="E403" s="7"/>
      <c r="F403" s="6"/>
      <c r="G403" s="12"/>
      <c r="H403" s="18" t="str">
        <f>IF($F403="","",IF($F403="SRD",1,IF($F403="USD",IFERROR(INDEX(Instellingen!$B$22:$B$221,MATCH($C403,Instellingen!$A$22:$A$221,1)),""),IF($F403="EUR",IFERROR(INDEX(Instellingen!$C$22:$C$221,MATCH($C403,Instellingen!$A$22:$A$221,1)),""),""))))</f>
        <v/>
      </c>
      <c r="I403" s="16" t="str">
        <f>IF($B403="","",IFERROR(VLOOKUP($B403,Facturen!$A$3:$W$304,5,FALSE),""))</f>
        <v/>
      </c>
      <c r="J403" s="18" t="str">
        <f>IF($I403="","",IF($I403="SRD",1,IF($I403="USD",IFERROR(INDEX(Instellingen!$B$22:$B$221,MATCH($C403,Instellingen!$A$22:$A$221,1)),""),IF($I403="EUR",IFERROR(INDEX(Instellingen!$C$22:$C$221,MATCH($C403,Instellingen!$A$22:$A$221,1)),""),""))))</f>
        <v/>
      </c>
      <c r="K403" s="14" t="str">
        <f t="shared" si="36"/>
        <v/>
      </c>
      <c r="L403" s="14" t="str">
        <f t="shared" si="37"/>
        <v/>
      </c>
      <c r="M403" s="14" t="str">
        <f>IF($B403="","",IFERROR(VLOOKUP($B403,Facturen!$A$3:$W$304,11,FALSE),""))</f>
        <v/>
      </c>
      <c r="N403" s="15" t="str">
        <f t="shared" si="38"/>
        <v/>
      </c>
      <c r="O403" s="15" t="str">
        <f>IF($B403="","",IFERROR(IF(VLOOKUP($B403,Facturen!$A$3:$W$304,7,FALSE)="",Instellingen!$B$4,VLOOKUP($B403,Facturen!$A$3:$W$304,7,FALSE)),""))</f>
        <v/>
      </c>
      <c r="P403" s="14" t="str">
        <f t="shared" si="39"/>
        <v/>
      </c>
      <c r="Q403" s="14" t="str">
        <f t="shared" si="40"/>
        <v/>
      </c>
      <c r="R403" s="14" t="str">
        <f t="shared" si="41"/>
        <v/>
      </c>
      <c r="S403" s="6"/>
    </row>
    <row r="404" spans="1:19" x14ac:dyDescent="0.3">
      <c r="A404" s="6"/>
      <c r="B404" s="6"/>
      <c r="C404" s="8"/>
      <c r="D404" s="6"/>
      <c r="E404" s="7"/>
      <c r="F404" s="6"/>
      <c r="G404" s="12"/>
      <c r="H404" s="18" t="str">
        <f>IF($F404="","",IF($F404="SRD",1,IF($F404="USD",IFERROR(INDEX(Instellingen!$B$22:$B$221,MATCH($C404,Instellingen!$A$22:$A$221,1)),""),IF($F404="EUR",IFERROR(INDEX(Instellingen!$C$22:$C$221,MATCH($C404,Instellingen!$A$22:$A$221,1)),""),""))))</f>
        <v/>
      </c>
      <c r="I404" s="16" t="str">
        <f>IF($B404="","",IFERROR(VLOOKUP($B404,Facturen!$A$3:$W$304,5,FALSE),""))</f>
        <v/>
      </c>
      <c r="J404" s="18" t="str">
        <f>IF($I404="","",IF($I404="SRD",1,IF($I404="USD",IFERROR(INDEX(Instellingen!$B$22:$B$221,MATCH($C404,Instellingen!$A$22:$A$221,1)),""),IF($I404="EUR",IFERROR(INDEX(Instellingen!$C$22:$C$221,MATCH($C404,Instellingen!$A$22:$A$221,1)),""),""))))</f>
        <v/>
      </c>
      <c r="K404" s="14" t="str">
        <f t="shared" si="36"/>
        <v/>
      </c>
      <c r="L404" s="14" t="str">
        <f t="shared" si="37"/>
        <v/>
      </c>
      <c r="M404" s="14" t="str">
        <f>IF($B404="","",IFERROR(VLOOKUP($B404,Facturen!$A$3:$W$304,11,FALSE),""))</f>
        <v/>
      </c>
      <c r="N404" s="15" t="str">
        <f t="shared" si="38"/>
        <v/>
      </c>
      <c r="O404" s="15" t="str">
        <f>IF($B404="","",IFERROR(IF(VLOOKUP($B404,Facturen!$A$3:$W$304,7,FALSE)="",Instellingen!$B$4,VLOOKUP($B404,Facturen!$A$3:$W$304,7,FALSE)),""))</f>
        <v/>
      </c>
      <c r="P404" s="14" t="str">
        <f t="shared" si="39"/>
        <v/>
      </c>
      <c r="Q404" s="14" t="str">
        <f t="shared" si="40"/>
        <v/>
      </c>
      <c r="R404" s="14" t="str">
        <f t="shared" si="41"/>
        <v/>
      </c>
      <c r="S404" s="6"/>
    </row>
    <row r="405" spans="1:19" x14ac:dyDescent="0.3">
      <c r="A405" s="6"/>
      <c r="B405" s="6"/>
      <c r="C405" s="8"/>
      <c r="D405" s="6"/>
      <c r="E405" s="7"/>
      <c r="F405" s="6"/>
      <c r="G405" s="12"/>
      <c r="H405" s="18" t="str">
        <f>IF($F405="","",IF($F405="SRD",1,IF($F405="USD",IFERROR(INDEX(Instellingen!$B$22:$B$221,MATCH($C405,Instellingen!$A$22:$A$221,1)),""),IF($F405="EUR",IFERROR(INDEX(Instellingen!$C$22:$C$221,MATCH($C405,Instellingen!$A$22:$A$221,1)),""),""))))</f>
        <v/>
      </c>
      <c r="I405" s="16" t="str">
        <f>IF($B405="","",IFERROR(VLOOKUP($B405,Facturen!$A$3:$W$304,5,FALSE),""))</f>
        <v/>
      </c>
      <c r="J405" s="18" t="str">
        <f>IF($I405="","",IF($I405="SRD",1,IF($I405="USD",IFERROR(INDEX(Instellingen!$B$22:$B$221,MATCH($C405,Instellingen!$A$22:$A$221,1)),""),IF($I405="EUR",IFERROR(INDEX(Instellingen!$C$22:$C$221,MATCH($C405,Instellingen!$A$22:$A$221,1)),""),""))))</f>
        <v/>
      </c>
      <c r="K405" s="14" t="str">
        <f t="shared" si="36"/>
        <v/>
      </c>
      <c r="L405" s="14" t="str">
        <f t="shared" si="37"/>
        <v/>
      </c>
      <c r="M405" s="14" t="str">
        <f>IF($B405="","",IFERROR(VLOOKUP($B405,Facturen!$A$3:$W$304,11,FALSE),""))</f>
        <v/>
      </c>
      <c r="N405" s="15" t="str">
        <f t="shared" si="38"/>
        <v/>
      </c>
      <c r="O405" s="15" t="str">
        <f>IF($B405="","",IFERROR(IF(VLOOKUP($B405,Facturen!$A$3:$W$304,7,FALSE)="",Instellingen!$B$4,VLOOKUP($B405,Facturen!$A$3:$W$304,7,FALSE)),""))</f>
        <v/>
      </c>
      <c r="P405" s="14" t="str">
        <f t="shared" si="39"/>
        <v/>
      </c>
      <c r="Q405" s="14" t="str">
        <f t="shared" si="40"/>
        <v/>
      </c>
      <c r="R405" s="14" t="str">
        <f t="shared" si="41"/>
        <v/>
      </c>
      <c r="S405" s="6"/>
    </row>
    <row r="406" spans="1:19" x14ac:dyDescent="0.3">
      <c r="A406" s="6"/>
      <c r="B406" s="6"/>
      <c r="C406" s="8"/>
      <c r="D406" s="6"/>
      <c r="E406" s="7"/>
      <c r="F406" s="6"/>
      <c r="G406" s="12"/>
      <c r="H406" s="18" t="str">
        <f>IF($F406="","",IF($F406="SRD",1,IF($F406="USD",IFERROR(INDEX(Instellingen!$B$22:$B$221,MATCH($C406,Instellingen!$A$22:$A$221,1)),""),IF($F406="EUR",IFERROR(INDEX(Instellingen!$C$22:$C$221,MATCH($C406,Instellingen!$A$22:$A$221,1)),""),""))))</f>
        <v/>
      </c>
      <c r="I406" s="16" t="str">
        <f>IF($B406="","",IFERROR(VLOOKUP($B406,Facturen!$A$3:$W$304,5,FALSE),""))</f>
        <v/>
      </c>
      <c r="J406" s="18" t="str">
        <f>IF($I406="","",IF($I406="SRD",1,IF($I406="USD",IFERROR(INDEX(Instellingen!$B$22:$B$221,MATCH($C406,Instellingen!$A$22:$A$221,1)),""),IF($I406="EUR",IFERROR(INDEX(Instellingen!$C$22:$C$221,MATCH($C406,Instellingen!$A$22:$A$221,1)),""),""))))</f>
        <v/>
      </c>
      <c r="K406" s="14" t="str">
        <f t="shared" si="36"/>
        <v/>
      </c>
      <c r="L406" s="14" t="str">
        <f t="shared" si="37"/>
        <v/>
      </c>
      <c r="M406" s="14" t="str">
        <f>IF($B406="","",IFERROR(VLOOKUP($B406,Facturen!$A$3:$W$304,11,FALSE),""))</f>
        <v/>
      </c>
      <c r="N406" s="15" t="str">
        <f t="shared" si="38"/>
        <v/>
      </c>
      <c r="O406" s="15" t="str">
        <f>IF($B406="","",IFERROR(IF(VLOOKUP($B406,Facturen!$A$3:$W$304,7,FALSE)="",Instellingen!$B$4,VLOOKUP($B406,Facturen!$A$3:$W$304,7,FALSE)),""))</f>
        <v/>
      </c>
      <c r="P406" s="14" t="str">
        <f t="shared" si="39"/>
        <v/>
      </c>
      <c r="Q406" s="14" t="str">
        <f t="shared" si="40"/>
        <v/>
      </c>
      <c r="R406" s="14" t="str">
        <f t="shared" si="41"/>
        <v/>
      </c>
      <c r="S406" s="6"/>
    </row>
    <row r="407" spans="1:19" x14ac:dyDescent="0.3">
      <c r="A407" s="6"/>
      <c r="B407" s="6"/>
      <c r="C407" s="8"/>
      <c r="D407" s="6"/>
      <c r="E407" s="7"/>
      <c r="F407" s="6"/>
      <c r="G407" s="12"/>
      <c r="H407" s="18" t="str">
        <f>IF($F407="","",IF($F407="SRD",1,IF($F407="USD",IFERROR(INDEX(Instellingen!$B$22:$B$221,MATCH($C407,Instellingen!$A$22:$A$221,1)),""),IF($F407="EUR",IFERROR(INDEX(Instellingen!$C$22:$C$221,MATCH($C407,Instellingen!$A$22:$A$221,1)),""),""))))</f>
        <v/>
      </c>
      <c r="I407" s="16" t="str">
        <f>IF($B407="","",IFERROR(VLOOKUP($B407,Facturen!$A$3:$W$304,5,FALSE),""))</f>
        <v/>
      </c>
      <c r="J407" s="18" t="str">
        <f>IF($I407="","",IF($I407="SRD",1,IF($I407="USD",IFERROR(INDEX(Instellingen!$B$22:$B$221,MATCH($C407,Instellingen!$A$22:$A$221,1)),""),IF($I407="EUR",IFERROR(INDEX(Instellingen!$C$22:$C$221,MATCH($C407,Instellingen!$A$22:$A$221,1)),""),""))))</f>
        <v/>
      </c>
      <c r="K407" s="14" t="str">
        <f t="shared" si="36"/>
        <v/>
      </c>
      <c r="L407" s="14" t="str">
        <f t="shared" si="37"/>
        <v/>
      </c>
      <c r="M407" s="14" t="str">
        <f>IF($B407="","",IFERROR(VLOOKUP($B407,Facturen!$A$3:$W$304,11,FALSE),""))</f>
        <v/>
      </c>
      <c r="N407" s="15" t="str">
        <f t="shared" si="38"/>
        <v/>
      </c>
      <c r="O407" s="15" t="str">
        <f>IF($B407="","",IFERROR(IF(VLOOKUP($B407,Facturen!$A$3:$W$304,7,FALSE)="",Instellingen!$B$4,VLOOKUP($B407,Facturen!$A$3:$W$304,7,FALSE)),""))</f>
        <v/>
      </c>
      <c r="P407" s="14" t="str">
        <f t="shared" si="39"/>
        <v/>
      </c>
      <c r="Q407" s="14" t="str">
        <f t="shared" si="40"/>
        <v/>
      </c>
      <c r="R407" s="14" t="str">
        <f t="shared" si="41"/>
        <v/>
      </c>
      <c r="S407" s="6"/>
    </row>
    <row r="408" spans="1:19" x14ac:dyDescent="0.3">
      <c r="A408" s="6"/>
      <c r="B408" s="6"/>
      <c r="C408" s="8"/>
      <c r="D408" s="6"/>
      <c r="E408" s="7"/>
      <c r="F408" s="6"/>
      <c r="G408" s="12"/>
      <c r="H408" s="18" t="str">
        <f>IF($F408="","",IF($F408="SRD",1,IF($F408="USD",IFERROR(INDEX(Instellingen!$B$22:$B$221,MATCH($C408,Instellingen!$A$22:$A$221,1)),""),IF($F408="EUR",IFERROR(INDEX(Instellingen!$C$22:$C$221,MATCH($C408,Instellingen!$A$22:$A$221,1)),""),""))))</f>
        <v/>
      </c>
      <c r="I408" s="16" t="str">
        <f>IF($B408="","",IFERROR(VLOOKUP($B408,Facturen!$A$3:$W$304,5,FALSE),""))</f>
        <v/>
      </c>
      <c r="J408" s="18" t="str">
        <f>IF($I408="","",IF($I408="SRD",1,IF($I408="USD",IFERROR(INDEX(Instellingen!$B$22:$B$221,MATCH($C408,Instellingen!$A$22:$A$221,1)),""),IF($I408="EUR",IFERROR(INDEX(Instellingen!$C$22:$C$221,MATCH($C408,Instellingen!$A$22:$A$221,1)),""),""))))</f>
        <v/>
      </c>
      <c r="K408" s="14" t="str">
        <f t="shared" si="36"/>
        <v/>
      </c>
      <c r="L408" s="14" t="str">
        <f t="shared" si="37"/>
        <v/>
      </c>
      <c r="M408" s="14" t="str">
        <f>IF($B408="","",IFERROR(VLOOKUP($B408,Facturen!$A$3:$W$304,11,FALSE),""))</f>
        <v/>
      </c>
      <c r="N408" s="15" t="str">
        <f t="shared" si="38"/>
        <v/>
      </c>
      <c r="O408" s="15" t="str">
        <f>IF($B408="","",IFERROR(IF(VLOOKUP($B408,Facturen!$A$3:$W$304,7,FALSE)="",Instellingen!$B$4,VLOOKUP($B408,Facturen!$A$3:$W$304,7,FALSE)),""))</f>
        <v/>
      </c>
      <c r="P408" s="14" t="str">
        <f t="shared" si="39"/>
        <v/>
      </c>
      <c r="Q408" s="14" t="str">
        <f t="shared" si="40"/>
        <v/>
      </c>
      <c r="R408" s="14" t="str">
        <f t="shared" si="41"/>
        <v/>
      </c>
      <c r="S408" s="6"/>
    </row>
    <row r="409" spans="1:19" x14ac:dyDescent="0.3">
      <c r="A409" s="6"/>
      <c r="B409" s="6"/>
      <c r="C409" s="8"/>
      <c r="D409" s="6"/>
      <c r="E409" s="7"/>
      <c r="F409" s="6"/>
      <c r="G409" s="12"/>
      <c r="H409" s="18" t="str">
        <f>IF($F409="","",IF($F409="SRD",1,IF($F409="USD",IFERROR(INDEX(Instellingen!$B$22:$B$221,MATCH($C409,Instellingen!$A$22:$A$221,1)),""),IF($F409="EUR",IFERROR(INDEX(Instellingen!$C$22:$C$221,MATCH($C409,Instellingen!$A$22:$A$221,1)),""),""))))</f>
        <v/>
      </c>
      <c r="I409" s="16" t="str">
        <f>IF($B409="","",IFERROR(VLOOKUP($B409,Facturen!$A$3:$W$304,5,FALSE),""))</f>
        <v/>
      </c>
      <c r="J409" s="18" t="str">
        <f>IF($I409="","",IF($I409="SRD",1,IF($I409="USD",IFERROR(INDEX(Instellingen!$B$22:$B$221,MATCH($C409,Instellingen!$A$22:$A$221,1)),""),IF($I409="EUR",IFERROR(INDEX(Instellingen!$C$22:$C$221,MATCH($C409,Instellingen!$A$22:$A$221,1)),""),""))))</f>
        <v/>
      </c>
      <c r="K409" s="14" t="str">
        <f t="shared" si="36"/>
        <v/>
      </c>
      <c r="L409" s="14" t="str">
        <f t="shared" si="37"/>
        <v/>
      </c>
      <c r="M409" s="14" t="str">
        <f>IF($B409="","",IFERROR(VLOOKUP($B409,Facturen!$A$3:$W$304,11,FALSE),""))</f>
        <v/>
      </c>
      <c r="N409" s="15" t="str">
        <f t="shared" si="38"/>
        <v/>
      </c>
      <c r="O409" s="15" t="str">
        <f>IF($B409="","",IFERROR(IF(VLOOKUP($B409,Facturen!$A$3:$W$304,7,FALSE)="",Instellingen!$B$4,VLOOKUP($B409,Facturen!$A$3:$W$304,7,FALSE)),""))</f>
        <v/>
      </c>
      <c r="P409" s="14" t="str">
        <f t="shared" si="39"/>
        <v/>
      </c>
      <c r="Q409" s="14" t="str">
        <f t="shared" si="40"/>
        <v/>
      </c>
      <c r="R409" s="14" t="str">
        <f t="shared" si="41"/>
        <v/>
      </c>
      <c r="S409" s="6"/>
    </row>
    <row r="410" spans="1:19" x14ac:dyDescent="0.3">
      <c r="A410" s="6"/>
      <c r="B410" s="6"/>
      <c r="C410" s="8"/>
      <c r="D410" s="6"/>
      <c r="E410" s="7"/>
      <c r="F410" s="6"/>
      <c r="G410" s="12"/>
      <c r="H410" s="18" t="str">
        <f>IF($F410="","",IF($F410="SRD",1,IF($F410="USD",IFERROR(INDEX(Instellingen!$B$22:$B$221,MATCH($C410,Instellingen!$A$22:$A$221,1)),""),IF($F410="EUR",IFERROR(INDEX(Instellingen!$C$22:$C$221,MATCH($C410,Instellingen!$A$22:$A$221,1)),""),""))))</f>
        <v/>
      </c>
      <c r="I410" s="16" t="str">
        <f>IF($B410="","",IFERROR(VLOOKUP($B410,Facturen!$A$3:$W$304,5,FALSE),""))</f>
        <v/>
      </c>
      <c r="J410" s="18" t="str">
        <f>IF($I410="","",IF($I410="SRD",1,IF($I410="USD",IFERROR(INDEX(Instellingen!$B$22:$B$221,MATCH($C410,Instellingen!$A$22:$A$221,1)),""),IF($I410="EUR",IFERROR(INDEX(Instellingen!$C$22:$C$221,MATCH($C410,Instellingen!$A$22:$A$221,1)),""),""))))</f>
        <v/>
      </c>
      <c r="K410" s="14" t="str">
        <f t="shared" si="36"/>
        <v/>
      </c>
      <c r="L410" s="14" t="str">
        <f t="shared" si="37"/>
        <v/>
      </c>
      <c r="M410" s="14" t="str">
        <f>IF($B410="","",IFERROR(VLOOKUP($B410,Facturen!$A$3:$W$304,11,FALSE),""))</f>
        <v/>
      </c>
      <c r="N410" s="15" t="str">
        <f t="shared" si="38"/>
        <v/>
      </c>
      <c r="O410" s="15" t="str">
        <f>IF($B410="","",IFERROR(IF(VLOOKUP($B410,Facturen!$A$3:$W$304,7,FALSE)="",Instellingen!$B$4,VLOOKUP($B410,Facturen!$A$3:$W$304,7,FALSE)),""))</f>
        <v/>
      </c>
      <c r="P410" s="14" t="str">
        <f t="shared" si="39"/>
        <v/>
      </c>
      <c r="Q410" s="14" t="str">
        <f t="shared" si="40"/>
        <v/>
      </c>
      <c r="R410" s="14" t="str">
        <f t="shared" si="41"/>
        <v/>
      </c>
      <c r="S410" s="6"/>
    </row>
    <row r="411" spans="1:19" x14ac:dyDescent="0.3">
      <c r="A411" s="6"/>
      <c r="B411" s="6"/>
      <c r="C411" s="8"/>
      <c r="D411" s="6"/>
      <c r="E411" s="7"/>
      <c r="F411" s="6"/>
      <c r="G411" s="12"/>
      <c r="H411" s="18" t="str">
        <f>IF($F411="","",IF($F411="SRD",1,IF($F411="USD",IFERROR(INDEX(Instellingen!$B$22:$B$221,MATCH($C411,Instellingen!$A$22:$A$221,1)),""),IF($F411="EUR",IFERROR(INDEX(Instellingen!$C$22:$C$221,MATCH($C411,Instellingen!$A$22:$A$221,1)),""),""))))</f>
        <v/>
      </c>
      <c r="I411" s="16" t="str">
        <f>IF($B411="","",IFERROR(VLOOKUP($B411,Facturen!$A$3:$W$304,5,FALSE),""))</f>
        <v/>
      </c>
      <c r="J411" s="18" t="str">
        <f>IF($I411="","",IF($I411="SRD",1,IF($I411="USD",IFERROR(INDEX(Instellingen!$B$22:$B$221,MATCH($C411,Instellingen!$A$22:$A$221,1)),""),IF($I411="EUR",IFERROR(INDEX(Instellingen!$C$22:$C$221,MATCH($C411,Instellingen!$A$22:$A$221,1)),""),""))))</f>
        <v/>
      </c>
      <c r="K411" s="14" t="str">
        <f t="shared" si="36"/>
        <v/>
      </c>
      <c r="L411" s="14" t="str">
        <f t="shared" si="37"/>
        <v/>
      </c>
      <c r="M411" s="14" t="str">
        <f>IF($B411="","",IFERROR(VLOOKUP($B411,Facturen!$A$3:$W$304,11,FALSE),""))</f>
        <v/>
      </c>
      <c r="N411" s="15" t="str">
        <f t="shared" si="38"/>
        <v/>
      </c>
      <c r="O411" s="15" t="str">
        <f>IF($B411="","",IFERROR(IF(VLOOKUP($B411,Facturen!$A$3:$W$304,7,FALSE)="",Instellingen!$B$4,VLOOKUP($B411,Facturen!$A$3:$W$304,7,FALSE)),""))</f>
        <v/>
      </c>
      <c r="P411" s="14" t="str">
        <f t="shared" si="39"/>
        <v/>
      </c>
      <c r="Q411" s="14" t="str">
        <f t="shared" si="40"/>
        <v/>
      </c>
      <c r="R411" s="14" t="str">
        <f t="shared" si="41"/>
        <v/>
      </c>
      <c r="S411" s="6"/>
    </row>
    <row r="412" spans="1:19" x14ac:dyDescent="0.3">
      <c r="A412" s="6"/>
      <c r="B412" s="6"/>
      <c r="C412" s="8"/>
      <c r="D412" s="6"/>
      <c r="E412" s="7"/>
      <c r="F412" s="6"/>
      <c r="G412" s="12"/>
      <c r="H412" s="18" t="str">
        <f>IF($F412="","",IF($F412="SRD",1,IF($F412="USD",IFERROR(INDEX(Instellingen!$B$22:$B$221,MATCH($C412,Instellingen!$A$22:$A$221,1)),""),IF($F412="EUR",IFERROR(INDEX(Instellingen!$C$22:$C$221,MATCH($C412,Instellingen!$A$22:$A$221,1)),""),""))))</f>
        <v/>
      </c>
      <c r="I412" s="16" t="str">
        <f>IF($B412="","",IFERROR(VLOOKUP($B412,Facturen!$A$3:$W$304,5,FALSE),""))</f>
        <v/>
      </c>
      <c r="J412" s="18" t="str">
        <f>IF($I412="","",IF($I412="SRD",1,IF($I412="USD",IFERROR(INDEX(Instellingen!$B$22:$B$221,MATCH($C412,Instellingen!$A$22:$A$221,1)),""),IF($I412="EUR",IFERROR(INDEX(Instellingen!$C$22:$C$221,MATCH($C412,Instellingen!$A$22:$A$221,1)),""),""))))</f>
        <v/>
      </c>
      <c r="K412" s="14" t="str">
        <f t="shared" si="36"/>
        <v/>
      </c>
      <c r="L412" s="14" t="str">
        <f t="shared" si="37"/>
        <v/>
      </c>
      <c r="M412" s="14" t="str">
        <f>IF($B412="","",IFERROR(VLOOKUP($B412,Facturen!$A$3:$W$304,11,FALSE),""))</f>
        <v/>
      </c>
      <c r="N412" s="15" t="str">
        <f t="shared" si="38"/>
        <v/>
      </c>
      <c r="O412" s="15" t="str">
        <f>IF($B412="","",IFERROR(IF(VLOOKUP($B412,Facturen!$A$3:$W$304,7,FALSE)="",Instellingen!$B$4,VLOOKUP($B412,Facturen!$A$3:$W$304,7,FALSE)),""))</f>
        <v/>
      </c>
      <c r="P412" s="14" t="str">
        <f t="shared" si="39"/>
        <v/>
      </c>
      <c r="Q412" s="14" t="str">
        <f t="shared" si="40"/>
        <v/>
      </c>
      <c r="R412" s="14" t="str">
        <f t="shared" si="41"/>
        <v/>
      </c>
      <c r="S412" s="6"/>
    </row>
    <row r="413" spans="1:19" x14ac:dyDescent="0.3">
      <c r="A413" s="6"/>
      <c r="B413" s="6"/>
      <c r="C413" s="8"/>
      <c r="D413" s="6"/>
      <c r="E413" s="7"/>
      <c r="F413" s="6"/>
      <c r="G413" s="12"/>
      <c r="H413" s="18" t="str">
        <f>IF($F413="","",IF($F413="SRD",1,IF($F413="USD",IFERROR(INDEX(Instellingen!$B$22:$B$221,MATCH($C413,Instellingen!$A$22:$A$221,1)),""),IF($F413="EUR",IFERROR(INDEX(Instellingen!$C$22:$C$221,MATCH($C413,Instellingen!$A$22:$A$221,1)),""),""))))</f>
        <v/>
      </c>
      <c r="I413" s="16" t="str">
        <f>IF($B413="","",IFERROR(VLOOKUP($B413,Facturen!$A$3:$W$304,5,FALSE),""))</f>
        <v/>
      </c>
      <c r="J413" s="18" t="str">
        <f>IF($I413="","",IF($I413="SRD",1,IF($I413="USD",IFERROR(INDEX(Instellingen!$B$22:$B$221,MATCH($C413,Instellingen!$A$22:$A$221,1)),""),IF($I413="EUR",IFERROR(INDEX(Instellingen!$C$22:$C$221,MATCH($C413,Instellingen!$A$22:$A$221,1)),""),""))))</f>
        <v/>
      </c>
      <c r="K413" s="14" t="str">
        <f t="shared" si="36"/>
        <v/>
      </c>
      <c r="L413" s="14" t="str">
        <f t="shared" si="37"/>
        <v/>
      </c>
      <c r="M413" s="14" t="str">
        <f>IF($B413="","",IFERROR(VLOOKUP($B413,Facturen!$A$3:$W$304,11,FALSE),""))</f>
        <v/>
      </c>
      <c r="N413" s="15" t="str">
        <f t="shared" si="38"/>
        <v/>
      </c>
      <c r="O413" s="15" t="str">
        <f>IF($B413="","",IFERROR(IF(VLOOKUP($B413,Facturen!$A$3:$W$304,7,FALSE)="",Instellingen!$B$4,VLOOKUP($B413,Facturen!$A$3:$W$304,7,FALSE)),""))</f>
        <v/>
      </c>
      <c r="P413" s="14" t="str">
        <f t="shared" si="39"/>
        <v/>
      </c>
      <c r="Q413" s="14" t="str">
        <f t="shared" si="40"/>
        <v/>
      </c>
      <c r="R413" s="14" t="str">
        <f t="shared" si="41"/>
        <v/>
      </c>
      <c r="S413" s="6"/>
    </row>
    <row r="414" spans="1:19" x14ac:dyDescent="0.3">
      <c r="A414" s="6"/>
      <c r="B414" s="6"/>
      <c r="C414" s="8"/>
      <c r="D414" s="6"/>
      <c r="E414" s="7"/>
      <c r="F414" s="6"/>
      <c r="G414" s="12"/>
      <c r="H414" s="18" t="str">
        <f>IF($F414="","",IF($F414="SRD",1,IF($F414="USD",IFERROR(INDEX(Instellingen!$B$22:$B$221,MATCH($C414,Instellingen!$A$22:$A$221,1)),""),IF($F414="EUR",IFERROR(INDEX(Instellingen!$C$22:$C$221,MATCH($C414,Instellingen!$A$22:$A$221,1)),""),""))))</f>
        <v/>
      </c>
      <c r="I414" s="16" t="str">
        <f>IF($B414="","",IFERROR(VLOOKUP($B414,Facturen!$A$3:$W$304,5,FALSE),""))</f>
        <v/>
      </c>
      <c r="J414" s="18" t="str">
        <f>IF($I414="","",IF($I414="SRD",1,IF($I414="USD",IFERROR(INDEX(Instellingen!$B$22:$B$221,MATCH($C414,Instellingen!$A$22:$A$221,1)),""),IF($I414="EUR",IFERROR(INDEX(Instellingen!$C$22:$C$221,MATCH($C414,Instellingen!$A$22:$A$221,1)),""),""))))</f>
        <v/>
      </c>
      <c r="K414" s="14" t="str">
        <f t="shared" si="36"/>
        <v/>
      </c>
      <c r="L414" s="14" t="str">
        <f t="shared" si="37"/>
        <v/>
      </c>
      <c r="M414" s="14" t="str">
        <f>IF($B414="","",IFERROR(VLOOKUP($B414,Facturen!$A$3:$W$304,11,FALSE),""))</f>
        <v/>
      </c>
      <c r="N414" s="15" t="str">
        <f t="shared" si="38"/>
        <v/>
      </c>
      <c r="O414" s="15" t="str">
        <f>IF($B414="","",IFERROR(IF(VLOOKUP($B414,Facturen!$A$3:$W$304,7,FALSE)="",Instellingen!$B$4,VLOOKUP($B414,Facturen!$A$3:$W$304,7,FALSE)),""))</f>
        <v/>
      </c>
      <c r="P414" s="14" t="str">
        <f t="shared" si="39"/>
        <v/>
      </c>
      <c r="Q414" s="14" t="str">
        <f t="shared" si="40"/>
        <v/>
      </c>
      <c r="R414" s="14" t="str">
        <f t="shared" si="41"/>
        <v/>
      </c>
      <c r="S414" s="6"/>
    </row>
    <row r="415" spans="1:19" x14ac:dyDescent="0.3">
      <c r="A415" s="6"/>
      <c r="B415" s="6"/>
      <c r="C415" s="8"/>
      <c r="D415" s="6"/>
      <c r="E415" s="7"/>
      <c r="F415" s="6"/>
      <c r="G415" s="12"/>
      <c r="H415" s="18" t="str">
        <f>IF($F415="","",IF($F415="SRD",1,IF($F415="USD",IFERROR(INDEX(Instellingen!$B$22:$B$221,MATCH($C415,Instellingen!$A$22:$A$221,1)),""),IF($F415="EUR",IFERROR(INDEX(Instellingen!$C$22:$C$221,MATCH($C415,Instellingen!$A$22:$A$221,1)),""),""))))</f>
        <v/>
      </c>
      <c r="I415" s="16" t="str">
        <f>IF($B415="","",IFERROR(VLOOKUP($B415,Facturen!$A$3:$W$304,5,FALSE),""))</f>
        <v/>
      </c>
      <c r="J415" s="18" t="str">
        <f>IF($I415="","",IF($I415="SRD",1,IF($I415="USD",IFERROR(INDEX(Instellingen!$B$22:$B$221,MATCH($C415,Instellingen!$A$22:$A$221,1)),""),IF($I415="EUR",IFERROR(INDEX(Instellingen!$C$22:$C$221,MATCH($C415,Instellingen!$A$22:$A$221,1)),""),""))))</f>
        <v/>
      </c>
      <c r="K415" s="14" t="str">
        <f t="shared" si="36"/>
        <v/>
      </c>
      <c r="L415" s="14" t="str">
        <f t="shared" si="37"/>
        <v/>
      </c>
      <c r="M415" s="14" t="str">
        <f>IF($B415="","",IFERROR(VLOOKUP($B415,Facturen!$A$3:$W$304,11,FALSE),""))</f>
        <v/>
      </c>
      <c r="N415" s="15" t="str">
        <f t="shared" si="38"/>
        <v/>
      </c>
      <c r="O415" s="15" t="str">
        <f>IF($B415="","",IFERROR(IF(VLOOKUP($B415,Facturen!$A$3:$W$304,7,FALSE)="",Instellingen!$B$4,VLOOKUP($B415,Facturen!$A$3:$W$304,7,FALSE)),""))</f>
        <v/>
      </c>
      <c r="P415" s="14" t="str">
        <f t="shared" si="39"/>
        <v/>
      </c>
      <c r="Q415" s="14" t="str">
        <f t="shared" si="40"/>
        <v/>
      </c>
      <c r="R415" s="14" t="str">
        <f t="shared" si="41"/>
        <v/>
      </c>
      <c r="S415" s="6"/>
    </row>
    <row r="416" spans="1:19" x14ac:dyDescent="0.3">
      <c r="A416" s="6"/>
      <c r="B416" s="6"/>
      <c r="C416" s="8"/>
      <c r="D416" s="6"/>
      <c r="E416" s="7"/>
      <c r="F416" s="6"/>
      <c r="G416" s="12"/>
      <c r="H416" s="18" t="str">
        <f>IF($F416="","",IF($F416="SRD",1,IF($F416="USD",IFERROR(INDEX(Instellingen!$B$22:$B$221,MATCH($C416,Instellingen!$A$22:$A$221,1)),""),IF($F416="EUR",IFERROR(INDEX(Instellingen!$C$22:$C$221,MATCH($C416,Instellingen!$A$22:$A$221,1)),""),""))))</f>
        <v/>
      </c>
      <c r="I416" s="16" t="str">
        <f>IF($B416="","",IFERROR(VLOOKUP($B416,Facturen!$A$3:$W$304,5,FALSE),""))</f>
        <v/>
      </c>
      <c r="J416" s="18" t="str">
        <f>IF($I416="","",IF($I416="SRD",1,IF($I416="USD",IFERROR(INDEX(Instellingen!$B$22:$B$221,MATCH($C416,Instellingen!$A$22:$A$221,1)),""),IF($I416="EUR",IFERROR(INDEX(Instellingen!$C$22:$C$221,MATCH($C416,Instellingen!$A$22:$A$221,1)),""),""))))</f>
        <v/>
      </c>
      <c r="K416" s="14" t="str">
        <f t="shared" si="36"/>
        <v/>
      </c>
      <c r="L416" s="14" t="str">
        <f t="shared" si="37"/>
        <v/>
      </c>
      <c r="M416" s="14" t="str">
        <f>IF($B416="","",IFERROR(VLOOKUP($B416,Facturen!$A$3:$W$304,11,FALSE),""))</f>
        <v/>
      </c>
      <c r="N416" s="15" t="str">
        <f t="shared" si="38"/>
        <v/>
      </c>
      <c r="O416" s="15" t="str">
        <f>IF($B416="","",IFERROR(IF(VLOOKUP($B416,Facturen!$A$3:$W$304,7,FALSE)="",Instellingen!$B$4,VLOOKUP($B416,Facturen!$A$3:$W$304,7,FALSE)),""))</f>
        <v/>
      </c>
      <c r="P416" s="14" t="str">
        <f t="shared" si="39"/>
        <v/>
      </c>
      <c r="Q416" s="14" t="str">
        <f t="shared" si="40"/>
        <v/>
      </c>
      <c r="R416" s="14" t="str">
        <f t="shared" si="41"/>
        <v/>
      </c>
      <c r="S416" s="6"/>
    </row>
    <row r="417" spans="1:19" x14ac:dyDescent="0.3">
      <c r="A417" s="6"/>
      <c r="B417" s="6"/>
      <c r="C417" s="8"/>
      <c r="D417" s="6"/>
      <c r="E417" s="7"/>
      <c r="F417" s="6"/>
      <c r="G417" s="12"/>
      <c r="H417" s="18" t="str">
        <f>IF($F417="","",IF($F417="SRD",1,IF($F417="USD",IFERROR(INDEX(Instellingen!$B$22:$B$221,MATCH($C417,Instellingen!$A$22:$A$221,1)),""),IF($F417="EUR",IFERROR(INDEX(Instellingen!$C$22:$C$221,MATCH($C417,Instellingen!$A$22:$A$221,1)),""),""))))</f>
        <v/>
      </c>
      <c r="I417" s="16" t="str">
        <f>IF($B417="","",IFERROR(VLOOKUP($B417,Facturen!$A$3:$W$304,5,FALSE),""))</f>
        <v/>
      </c>
      <c r="J417" s="18" t="str">
        <f>IF($I417="","",IF($I417="SRD",1,IF($I417="USD",IFERROR(INDEX(Instellingen!$B$22:$B$221,MATCH($C417,Instellingen!$A$22:$A$221,1)),""),IF($I417="EUR",IFERROR(INDEX(Instellingen!$C$22:$C$221,MATCH($C417,Instellingen!$A$22:$A$221,1)),""),""))))</f>
        <v/>
      </c>
      <c r="K417" s="14" t="str">
        <f t="shared" si="36"/>
        <v/>
      </c>
      <c r="L417" s="14" t="str">
        <f t="shared" si="37"/>
        <v/>
      </c>
      <c r="M417" s="14" t="str">
        <f>IF($B417="","",IFERROR(VLOOKUP($B417,Facturen!$A$3:$W$304,11,FALSE),""))</f>
        <v/>
      </c>
      <c r="N417" s="15" t="str">
        <f t="shared" si="38"/>
        <v/>
      </c>
      <c r="O417" s="15" t="str">
        <f>IF($B417="","",IFERROR(IF(VLOOKUP($B417,Facturen!$A$3:$W$304,7,FALSE)="",Instellingen!$B$4,VLOOKUP($B417,Facturen!$A$3:$W$304,7,FALSE)),""))</f>
        <v/>
      </c>
      <c r="P417" s="14" t="str">
        <f t="shared" si="39"/>
        <v/>
      </c>
      <c r="Q417" s="14" t="str">
        <f t="shared" si="40"/>
        <v/>
      </c>
      <c r="R417" s="14" t="str">
        <f t="shared" si="41"/>
        <v/>
      </c>
      <c r="S417" s="6"/>
    </row>
    <row r="418" spans="1:19" x14ac:dyDescent="0.3">
      <c r="A418" s="6"/>
      <c r="B418" s="6"/>
      <c r="C418" s="8"/>
      <c r="D418" s="6"/>
      <c r="E418" s="7"/>
      <c r="F418" s="6"/>
      <c r="G418" s="12"/>
      <c r="H418" s="18" t="str">
        <f>IF($F418="","",IF($F418="SRD",1,IF($F418="USD",IFERROR(INDEX(Instellingen!$B$22:$B$221,MATCH($C418,Instellingen!$A$22:$A$221,1)),""),IF($F418="EUR",IFERROR(INDEX(Instellingen!$C$22:$C$221,MATCH($C418,Instellingen!$A$22:$A$221,1)),""),""))))</f>
        <v/>
      </c>
      <c r="I418" s="16" t="str">
        <f>IF($B418="","",IFERROR(VLOOKUP($B418,Facturen!$A$3:$W$304,5,FALSE),""))</f>
        <v/>
      </c>
      <c r="J418" s="18" t="str">
        <f>IF($I418="","",IF($I418="SRD",1,IF($I418="USD",IFERROR(INDEX(Instellingen!$B$22:$B$221,MATCH($C418,Instellingen!$A$22:$A$221,1)),""),IF($I418="EUR",IFERROR(INDEX(Instellingen!$C$22:$C$221,MATCH($C418,Instellingen!$A$22:$A$221,1)),""),""))))</f>
        <v/>
      </c>
      <c r="K418" s="14" t="str">
        <f t="shared" si="36"/>
        <v/>
      </c>
      <c r="L418" s="14" t="str">
        <f t="shared" si="37"/>
        <v/>
      </c>
      <c r="M418" s="14" t="str">
        <f>IF($B418="","",IFERROR(VLOOKUP($B418,Facturen!$A$3:$W$304,11,FALSE),""))</f>
        <v/>
      </c>
      <c r="N418" s="15" t="str">
        <f t="shared" si="38"/>
        <v/>
      </c>
      <c r="O418" s="15" t="str">
        <f>IF($B418="","",IFERROR(IF(VLOOKUP($B418,Facturen!$A$3:$W$304,7,FALSE)="",Instellingen!$B$4,VLOOKUP($B418,Facturen!$A$3:$W$304,7,FALSE)),""))</f>
        <v/>
      </c>
      <c r="P418" s="14" t="str">
        <f t="shared" si="39"/>
        <v/>
      </c>
      <c r="Q418" s="14" t="str">
        <f t="shared" si="40"/>
        <v/>
      </c>
      <c r="R418" s="14" t="str">
        <f t="shared" si="41"/>
        <v/>
      </c>
      <c r="S418" s="6"/>
    </row>
    <row r="419" spans="1:19" x14ac:dyDescent="0.3">
      <c r="A419" s="6"/>
      <c r="B419" s="6"/>
      <c r="C419" s="8"/>
      <c r="D419" s="6"/>
      <c r="E419" s="7"/>
      <c r="F419" s="6"/>
      <c r="G419" s="12"/>
      <c r="H419" s="18" t="str">
        <f>IF($F419="","",IF($F419="SRD",1,IF($F419="USD",IFERROR(INDEX(Instellingen!$B$22:$B$221,MATCH($C419,Instellingen!$A$22:$A$221,1)),""),IF($F419="EUR",IFERROR(INDEX(Instellingen!$C$22:$C$221,MATCH($C419,Instellingen!$A$22:$A$221,1)),""),""))))</f>
        <v/>
      </c>
      <c r="I419" s="16" t="str">
        <f>IF($B419="","",IFERROR(VLOOKUP($B419,Facturen!$A$3:$W$304,5,FALSE),""))</f>
        <v/>
      </c>
      <c r="J419" s="18" t="str">
        <f>IF($I419="","",IF($I419="SRD",1,IF($I419="USD",IFERROR(INDEX(Instellingen!$B$22:$B$221,MATCH($C419,Instellingen!$A$22:$A$221,1)),""),IF($I419="EUR",IFERROR(INDEX(Instellingen!$C$22:$C$221,MATCH($C419,Instellingen!$A$22:$A$221,1)),""),""))))</f>
        <v/>
      </c>
      <c r="K419" s="14" t="str">
        <f t="shared" si="36"/>
        <v/>
      </c>
      <c r="L419" s="14" t="str">
        <f t="shared" si="37"/>
        <v/>
      </c>
      <c r="M419" s="14" t="str">
        <f>IF($B419="","",IFERROR(VLOOKUP($B419,Facturen!$A$3:$W$304,11,FALSE),""))</f>
        <v/>
      </c>
      <c r="N419" s="15" t="str">
        <f t="shared" si="38"/>
        <v/>
      </c>
      <c r="O419" s="15" t="str">
        <f>IF($B419="","",IFERROR(IF(VLOOKUP($B419,Facturen!$A$3:$W$304,7,FALSE)="",Instellingen!$B$4,VLOOKUP($B419,Facturen!$A$3:$W$304,7,FALSE)),""))</f>
        <v/>
      </c>
      <c r="P419" s="14" t="str">
        <f t="shared" si="39"/>
        <v/>
      </c>
      <c r="Q419" s="14" t="str">
        <f t="shared" si="40"/>
        <v/>
      </c>
      <c r="R419" s="14" t="str">
        <f t="shared" si="41"/>
        <v/>
      </c>
      <c r="S419" s="6"/>
    </row>
    <row r="420" spans="1:19" x14ac:dyDescent="0.3">
      <c r="A420" s="6"/>
      <c r="B420" s="6"/>
      <c r="C420" s="8"/>
      <c r="D420" s="6"/>
      <c r="E420" s="7"/>
      <c r="F420" s="6"/>
      <c r="G420" s="12"/>
      <c r="H420" s="18" t="str">
        <f>IF($F420="","",IF($F420="SRD",1,IF($F420="USD",IFERROR(INDEX(Instellingen!$B$22:$B$221,MATCH($C420,Instellingen!$A$22:$A$221,1)),""),IF($F420="EUR",IFERROR(INDEX(Instellingen!$C$22:$C$221,MATCH($C420,Instellingen!$A$22:$A$221,1)),""),""))))</f>
        <v/>
      </c>
      <c r="I420" s="16" t="str">
        <f>IF($B420="","",IFERROR(VLOOKUP($B420,Facturen!$A$3:$W$304,5,FALSE),""))</f>
        <v/>
      </c>
      <c r="J420" s="18" t="str">
        <f>IF($I420="","",IF($I420="SRD",1,IF($I420="USD",IFERROR(INDEX(Instellingen!$B$22:$B$221,MATCH($C420,Instellingen!$A$22:$A$221,1)),""),IF($I420="EUR",IFERROR(INDEX(Instellingen!$C$22:$C$221,MATCH($C420,Instellingen!$A$22:$A$221,1)),""),""))))</f>
        <v/>
      </c>
      <c r="K420" s="14" t="str">
        <f t="shared" si="36"/>
        <v/>
      </c>
      <c r="L420" s="14" t="str">
        <f t="shared" si="37"/>
        <v/>
      </c>
      <c r="M420" s="14" t="str">
        <f>IF($B420="","",IFERROR(VLOOKUP($B420,Facturen!$A$3:$W$304,11,FALSE),""))</f>
        <v/>
      </c>
      <c r="N420" s="15" t="str">
        <f t="shared" si="38"/>
        <v/>
      </c>
      <c r="O420" s="15" t="str">
        <f>IF($B420="","",IFERROR(IF(VLOOKUP($B420,Facturen!$A$3:$W$304,7,FALSE)="",Instellingen!$B$4,VLOOKUP($B420,Facturen!$A$3:$W$304,7,FALSE)),""))</f>
        <v/>
      </c>
      <c r="P420" s="14" t="str">
        <f t="shared" si="39"/>
        <v/>
      </c>
      <c r="Q420" s="14" t="str">
        <f t="shared" si="40"/>
        <v/>
      </c>
      <c r="R420" s="14" t="str">
        <f t="shared" si="41"/>
        <v/>
      </c>
      <c r="S420" s="6"/>
    </row>
    <row r="421" spans="1:19" x14ac:dyDescent="0.3">
      <c r="A421" s="6"/>
      <c r="B421" s="6"/>
      <c r="C421" s="8"/>
      <c r="D421" s="6"/>
      <c r="E421" s="7"/>
      <c r="F421" s="6"/>
      <c r="G421" s="12"/>
      <c r="H421" s="18" t="str">
        <f>IF($F421="","",IF($F421="SRD",1,IF($F421="USD",IFERROR(INDEX(Instellingen!$B$22:$B$221,MATCH($C421,Instellingen!$A$22:$A$221,1)),""),IF($F421="EUR",IFERROR(INDEX(Instellingen!$C$22:$C$221,MATCH($C421,Instellingen!$A$22:$A$221,1)),""),""))))</f>
        <v/>
      </c>
      <c r="I421" s="16" t="str">
        <f>IF($B421="","",IFERROR(VLOOKUP($B421,Facturen!$A$3:$W$304,5,FALSE),""))</f>
        <v/>
      </c>
      <c r="J421" s="18" t="str">
        <f>IF($I421="","",IF($I421="SRD",1,IF($I421="USD",IFERROR(INDEX(Instellingen!$B$22:$B$221,MATCH($C421,Instellingen!$A$22:$A$221,1)),""),IF($I421="EUR",IFERROR(INDEX(Instellingen!$C$22:$C$221,MATCH($C421,Instellingen!$A$22:$A$221,1)),""),""))))</f>
        <v/>
      </c>
      <c r="K421" s="14" t="str">
        <f t="shared" si="36"/>
        <v/>
      </c>
      <c r="L421" s="14" t="str">
        <f t="shared" si="37"/>
        <v/>
      </c>
      <c r="M421" s="14" t="str">
        <f>IF($B421="","",IFERROR(VLOOKUP($B421,Facturen!$A$3:$W$304,11,FALSE),""))</f>
        <v/>
      </c>
      <c r="N421" s="15" t="str">
        <f t="shared" si="38"/>
        <v/>
      </c>
      <c r="O421" s="15" t="str">
        <f>IF($B421="","",IFERROR(IF(VLOOKUP($B421,Facturen!$A$3:$W$304,7,FALSE)="",Instellingen!$B$4,VLOOKUP($B421,Facturen!$A$3:$W$304,7,FALSE)),""))</f>
        <v/>
      </c>
      <c r="P421" s="14" t="str">
        <f t="shared" si="39"/>
        <v/>
      </c>
      <c r="Q421" s="14" t="str">
        <f t="shared" si="40"/>
        <v/>
      </c>
      <c r="R421" s="14" t="str">
        <f t="shared" si="41"/>
        <v/>
      </c>
      <c r="S421" s="6"/>
    </row>
    <row r="422" spans="1:19" x14ac:dyDescent="0.3">
      <c r="A422" s="6"/>
      <c r="B422" s="6"/>
      <c r="C422" s="8"/>
      <c r="D422" s="6"/>
      <c r="E422" s="7"/>
      <c r="F422" s="6"/>
      <c r="G422" s="12"/>
      <c r="H422" s="18" t="str">
        <f>IF($F422="","",IF($F422="SRD",1,IF($F422="USD",IFERROR(INDEX(Instellingen!$B$22:$B$221,MATCH($C422,Instellingen!$A$22:$A$221,1)),""),IF($F422="EUR",IFERROR(INDEX(Instellingen!$C$22:$C$221,MATCH($C422,Instellingen!$A$22:$A$221,1)),""),""))))</f>
        <v/>
      </c>
      <c r="I422" s="16" t="str">
        <f>IF($B422="","",IFERROR(VLOOKUP($B422,Facturen!$A$3:$W$304,5,FALSE),""))</f>
        <v/>
      </c>
      <c r="J422" s="18" t="str">
        <f>IF($I422="","",IF($I422="SRD",1,IF($I422="USD",IFERROR(INDEX(Instellingen!$B$22:$B$221,MATCH($C422,Instellingen!$A$22:$A$221,1)),""),IF($I422="EUR",IFERROR(INDEX(Instellingen!$C$22:$C$221,MATCH($C422,Instellingen!$A$22:$A$221,1)),""),""))))</f>
        <v/>
      </c>
      <c r="K422" s="14" t="str">
        <f t="shared" si="36"/>
        <v/>
      </c>
      <c r="L422" s="14" t="str">
        <f t="shared" si="37"/>
        <v/>
      </c>
      <c r="M422" s="14" t="str">
        <f>IF($B422="","",IFERROR(VLOOKUP($B422,Facturen!$A$3:$W$304,11,FALSE),""))</f>
        <v/>
      </c>
      <c r="N422" s="15" t="str">
        <f t="shared" si="38"/>
        <v/>
      </c>
      <c r="O422" s="15" t="str">
        <f>IF($B422="","",IFERROR(IF(VLOOKUP($B422,Facturen!$A$3:$W$304,7,FALSE)="",Instellingen!$B$4,VLOOKUP($B422,Facturen!$A$3:$W$304,7,FALSE)),""))</f>
        <v/>
      </c>
      <c r="P422" s="14" t="str">
        <f t="shared" si="39"/>
        <v/>
      </c>
      <c r="Q422" s="14" t="str">
        <f t="shared" si="40"/>
        <v/>
      </c>
      <c r="R422" s="14" t="str">
        <f t="shared" si="41"/>
        <v/>
      </c>
      <c r="S422" s="6"/>
    </row>
    <row r="423" spans="1:19" x14ac:dyDescent="0.3">
      <c r="A423" s="6"/>
      <c r="B423" s="6"/>
      <c r="C423" s="8"/>
      <c r="D423" s="6"/>
      <c r="E423" s="7"/>
      <c r="F423" s="6"/>
      <c r="G423" s="12"/>
      <c r="H423" s="18" t="str">
        <f>IF($F423="","",IF($F423="SRD",1,IF($F423="USD",IFERROR(INDEX(Instellingen!$B$22:$B$221,MATCH($C423,Instellingen!$A$22:$A$221,1)),""),IF($F423="EUR",IFERROR(INDEX(Instellingen!$C$22:$C$221,MATCH($C423,Instellingen!$A$22:$A$221,1)),""),""))))</f>
        <v/>
      </c>
      <c r="I423" s="16" t="str">
        <f>IF($B423="","",IFERROR(VLOOKUP($B423,Facturen!$A$3:$W$304,5,FALSE),""))</f>
        <v/>
      </c>
      <c r="J423" s="18" t="str">
        <f>IF($I423="","",IF($I423="SRD",1,IF($I423="USD",IFERROR(INDEX(Instellingen!$B$22:$B$221,MATCH($C423,Instellingen!$A$22:$A$221,1)),""),IF($I423="EUR",IFERROR(INDEX(Instellingen!$C$22:$C$221,MATCH($C423,Instellingen!$A$22:$A$221,1)),""),""))))</f>
        <v/>
      </c>
      <c r="K423" s="14" t="str">
        <f t="shared" si="36"/>
        <v/>
      </c>
      <c r="L423" s="14" t="str">
        <f t="shared" si="37"/>
        <v/>
      </c>
      <c r="M423" s="14" t="str">
        <f>IF($B423="","",IFERROR(VLOOKUP($B423,Facturen!$A$3:$W$304,11,FALSE),""))</f>
        <v/>
      </c>
      <c r="N423" s="15" t="str">
        <f t="shared" si="38"/>
        <v/>
      </c>
      <c r="O423" s="15" t="str">
        <f>IF($B423="","",IFERROR(IF(VLOOKUP($B423,Facturen!$A$3:$W$304,7,FALSE)="",Instellingen!$B$4,VLOOKUP($B423,Facturen!$A$3:$W$304,7,FALSE)),""))</f>
        <v/>
      </c>
      <c r="P423" s="14" t="str">
        <f t="shared" si="39"/>
        <v/>
      </c>
      <c r="Q423" s="14" t="str">
        <f t="shared" si="40"/>
        <v/>
      </c>
      <c r="R423" s="14" t="str">
        <f t="shared" si="41"/>
        <v/>
      </c>
      <c r="S423" s="6"/>
    </row>
    <row r="424" spans="1:19" x14ac:dyDescent="0.3">
      <c r="A424" s="6"/>
      <c r="B424" s="6"/>
      <c r="C424" s="8"/>
      <c r="D424" s="6"/>
      <c r="E424" s="7"/>
      <c r="F424" s="6"/>
      <c r="G424" s="12"/>
      <c r="H424" s="18" t="str">
        <f>IF($F424="","",IF($F424="SRD",1,IF($F424="USD",IFERROR(INDEX(Instellingen!$B$22:$B$221,MATCH($C424,Instellingen!$A$22:$A$221,1)),""),IF($F424="EUR",IFERROR(INDEX(Instellingen!$C$22:$C$221,MATCH($C424,Instellingen!$A$22:$A$221,1)),""),""))))</f>
        <v/>
      </c>
      <c r="I424" s="16" t="str">
        <f>IF($B424="","",IFERROR(VLOOKUP($B424,Facturen!$A$3:$W$304,5,FALSE),""))</f>
        <v/>
      </c>
      <c r="J424" s="18" t="str">
        <f>IF($I424="","",IF($I424="SRD",1,IF($I424="USD",IFERROR(INDEX(Instellingen!$B$22:$B$221,MATCH($C424,Instellingen!$A$22:$A$221,1)),""),IF($I424="EUR",IFERROR(INDEX(Instellingen!$C$22:$C$221,MATCH($C424,Instellingen!$A$22:$A$221,1)),""),""))))</f>
        <v/>
      </c>
      <c r="K424" s="14" t="str">
        <f t="shared" si="36"/>
        <v/>
      </c>
      <c r="L424" s="14" t="str">
        <f t="shared" si="37"/>
        <v/>
      </c>
      <c r="M424" s="14" t="str">
        <f>IF($B424="","",IFERROR(VLOOKUP($B424,Facturen!$A$3:$W$304,11,FALSE),""))</f>
        <v/>
      </c>
      <c r="N424" s="15" t="str">
        <f t="shared" si="38"/>
        <v/>
      </c>
      <c r="O424" s="15" t="str">
        <f>IF($B424="","",IFERROR(IF(VLOOKUP($B424,Facturen!$A$3:$W$304,7,FALSE)="",Instellingen!$B$4,VLOOKUP($B424,Facturen!$A$3:$W$304,7,FALSE)),""))</f>
        <v/>
      </c>
      <c r="P424" s="14" t="str">
        <f t="shared" si="39"/>
        <v/>
      </c>
      <c r="Q424" s="14" t="str">
        <f t="shared" si="40"/>
        <v/>
      </c>
      <c r="R424" s="14" t="str">
        <f t="shared" si="41"/>
        <v/>
      </c>
      <c r="S424" s="6"/>
    </row>
    <row r="425" spans="1:19" x14ac:dyDescent="0.3">
      <c r="A425" s="6"/>
      <c r="B425" s="6"/>
      <c r="C425" s="8"/>
      <c r="D425" s="6"/>
      <c r="E425" s="7"/>
      <c r="F425" s="6"/>
      <c r="G425" s="12"/>
      <c r="H425" s="18" t="str">
        <f>IF($F425="","",IF($F425="SRD",1,IF($F425="USD",IFERROR(INDEX(Instellingen!$B$22:$B$221,MATCH($C425,Instellingen!$A$22:$A$221,1)),""),IF($F425="EUR",IFERROR(INDEX(Instellingen!$C$22:$C$221,MATCH($C425,Instellingen!$A$22:$A$221,1)),""),""))))</f>
        <v/>
      </c>
      <c r="I425" s="16" t="str">
        <f>IF($B425="","",IFERROR(VLOOKUP($B425,Facturen!$A$3:$W$304,5,FALSE),""))</f>
        <v/>
      </c>
      <c r="J425" s="18" t="str">
        <f>IF($I425="","",IF($I425="SRD",1,IF($I425="USD",IFERROR(INDEX(Instellingen!$B$22:$B$221,MATCH($C425,Instellingen!$A$22:$A$221,1)),""),IF($I425="EUR",IFERROR(INDEX(Instellingen!$C$22:$C$221,MATCH($C425,Instellingen!$A$22:$A$221,1)),""),""))))</f>
        <v/>
      </c>
      <c r="K425" s="14" t="str">
        <f t="shared" si="36"/>
        <v/>
      </c>
      <c r="L425" s="14" t="str">
        <f t="shared" si="37"/>
        <v/>
      </c>
      <c r="M425" s="14" t="str">
        <f>IF($B425="","",IFERROR(VLOOKUP($B425,Facturen!$A$3:$W$304,11,FALSE),""))</f>
        <v/>
      </c>
      <c r="N425" s="15" t="str">
        <f t="shared" si="38"/>
        <v/>
      </c>
      <c r="O425" s="15" t="str">
        <f>IF($B425="","",IFERROR(IF(VLOOKUP($B425,Facturen!$A$3:$W$304,7,FALSE)="",Instellingen!$B$4,VLOOKUP($B425,Facturen!$A$3:$W$304,7,FALSE)),""))</f>
        <v/>
      </c>
      <c r="P425" s="14" t="str">
        <f t="shared" si="39"/>
        <v/>
      </c>
      <c r="Q425" s="14" t="str">
        <f t="shared" si="40"/>
        <v/>
      </c>
      <c r="R425" s="14" t="str">
        <f t="shared" si="41"/>
        <v/>
      </c>
      <c r="S425" s="6"/>
    </row>
    <row r="426" spans="1:19" x14ac:dyDescent="0.3">
      <c r="A426" s="6"/>
      <c r="B426" s="6"/>
      <c r="C426" s="8"/>
      <c r="D426" s="6"/>
      <c r="E426" s="7"/>
      <c r="F426" s="6"/>
      <c r="G426" s="12"/>
      <c r="H426" s="18" t="str">
        <f>IF($F426="","",IF($F426="SRD",1,IF($F426="USD",IFERROR(INDEX(Instellingen!$B$22:$B$221,MATCH($C426,Instellingen!$A$22:$A$221,1)),""),IF($F426="EUR",IFERROR(INDEX(Instellingen!$C$22:$C$221,MATCH($C426,Instellingen!$A$22:$A$221,1)),""),""))))</f>
        <v/>
      </c>
      <c r="I426" s="16" t="str">
        <f>IF($B426="","",IFERROR(VLOOKUP($B426,Facturen!$A$3:$W$304,5,FALSE),""))</f>
        <v/>
      </c>
      <c r="J426" s="18" t="str">
        <f>IF($I426="","",IF($I426="SRD",1,IF($I426="USD",IFERROR(INDEX(Instellingen!$B$22:$B$221,MATCH($C426,Instellingen!$A$22:$A$221,1)),""),IF($I426="EUR",IFERROR(INDEX(Instellingen!$C$22:$C$221,MATCH($C426,Instellingen!$A$22:$A$221,1)),""),""))))</f>
        <v/>
      </c>
      <c r="K426" s="14" t="str">
        <f t="shared" si="36"/>
        <v/>
      </c>
      <c r="L426" s="14" t="str">
        <f t="shared" si="37"/>
        <v/>
      </c>
      <c r="M426" s="14" t="str">
        <f>IF($B426="","",IFERROR(VLOOKUP($B426,Facturen!$A$3:$W$304,11,FALSE),""))</f>
        <v/>
      </c>
      <c r="N426" s="15" t="str">
        <f t="shared" si="38"/>
        <v/>
      </c>
      <c r="O426" s="15" t="str">
        <f>IF($B426="","",IFERROR(IF(VLOOKUP($B426,Facturen!$A$3:$W$304,7,FALSE)="",Instellingen!$B$4,VLOOKUP($B426,Facturen!$A$3:$W$304,7,FALSE)),""))</f>
        <v/>
      </c>
      <c r="P426" s="14" t="str">
        <f t="shared" si="39"/>
        <v/>
      </c>
      <c r="Q426" s="14" t="str">
        <f t="shared" si="40"/>
        <v/>
      </c>
      <c r="R426" s="14" t="str">
        <f t="shared" si="41"/>
        <v/>
      </c>
      <c r="S426" s="6"/>
    </row>
    <row r="427" spans="1:19" x14ac:dyDescent="0.3">
      <c r="A427" s="6"/>
      <c r="B427" s="6"/>
      <c r="C427" s="8"/>
      <c r="D427" s="6"/>
      <c r="E427" s="7"/>
      <c r="F427" s="6"/>
      <c r="G427" s="12"/>
      <c r="H427" s="18" t="str">
        <f>IF($F427="","",IF($F427="SRD",1,IF($F427="USD",IFERROR(INDEX(Instellingen!$B$22:$B$221,MATCH($C427,Instellingen!$A$22:$A$221,1)),""),IF($F427="EUR",IFERROR(INDEX(Instellingen!$C$22:$C$221,MATCH($C427,Instellingen!$A$22:$A$221,1)),""),""))))</f>
        <v/>
      </c>
      <c r="I427" s="16" t="str">
        <f>IF($B427="","",IFERROR(VLOOKUP($B427,Facturen!$A$3:$W$304,5,FALSE),""))</f>
        <v/>
      </c>
      <c r="J427" s="18" t="str">
        <f>IF($I427="","",IF($I427="SRD",1,IF($I427="USD",IFERROR(INDEX(Instellingen!$B$22:$B$221,MATCH($C427,Instellingen!$A$22:$A$221,1)),""),IF($I427="EUR",IFERROR(INDEX(Instellingen!$C$22:$C$221,MATCH($C427,Instellingen!$A$22:$A$221,1)),""),""))))</f>
        <v/>
      </c>
      <c r="K427" s="14" t="str">
        <f t="shared" si="36"/>
        <v/>
      </c>
      <c r="L427" s="14" t="str">
        <f t="shared" si="37"/>
        <v/>
      </c>
      <c r="M427" s="14" t="str">
        <f>IF($B427="","",IFERROR(VLOOKUP($B427,Facturen!$A$3:$W$304,11,FALSE),""))</f>
        <v/>
      </c>
      <c r="N427" s="15" t="str">
        <f t="shared" si="38"/>
        <v/>
      </c>
      <c r="O427" s="15" t="str">
        <f>IF($B427="","",IFERROR(IF(VLOOKUP($B427,Facturen!$A$3:$W$304,7,FALSE)="",Instellingen!$B$4,VLOOKUP($B427,Facturen!$A$3:$W$304,7,FALSE)),""))</f>
        <v/>
      </c>
      <c r="P427" s="14" t="str">
        <f t="shared" si="39"/>
        <v/>
      </c>
      <c r="Q427" s="14" t="str">
        <f t="shared" si="40"/>
        <v/>
      </c>
      <c r="R427" s="14" t="str">
        <f t="shared" si="41"/>
        <v/>
      </c>
      <c r="S427" s="6"/>
    </row>
    <row r="428" spans="1:19" x14ac:dyDescent="0.3">
      <c r="A428" s="6"/>
      <c r="B428" s="6"/>
      <c r="C428" s="8"/>
      <c r="D428" s="6"/>
      <c r="E428" s="7"/>
      <c r="F428" s="6"/>
      <c r="G428" s="12"/>
      <c r="H428" s="18" t="str">
        <f>IF($F428="","",IF($F428="SRD",1,IF($F428="USD",IFERROR(INDEX(Instellingen!$B$22:$B$221,MATCH($C428,Instellingen!$A$22:$A$221,1)),""),IF($F428="EUR",IFERROR(INDEX(Instellingen!$C$22:$C$221,MATCH($C428,Instellingen!$A$22:$A$221,1)),""),""))))</f>
        <v/>
      </c>
      <c r="I428" s="16" t="str">
        <f>IF($B428="","",IFERROR(VLOOKUP($B428,Facturen!$A$3:$W$304,5,FALSE),""))</f>
        <v/>
      </c>
      <c r="J428" s="18" t="str">
        <f>IF($I428="","",IF($I428="SRD",1,IF($I428="USD",IFERROR(INDEX(Instellingen!$B$22:$B$221,MATCH($C428,Instellingen!$A$22:$A$221,1)),""),IF($I428="EUR",IFERROR(INDEX(Instellingen!$C$22:$C$221,MATCH($C428,Instellingen!$A$22:$A$221,1)),""),""))))</f>
        <v/>
      </c>
      <c r="K428" s="14" t="str">
        <f t="shared" si="36"/>
        <v/>
      </c>
      <c r="L428" s="14" t="str">
        <f t="shared" si="37"/>
        <v/>
      </c>
      <c r="M428" s="14" t="str">
        <f>IF($B428="","",IFERROR(VLOOKUP($B428,Facturen!$A$3:$W$304,11,FALSE),""))</f>
        <v/>
      </c>
      <c r="N428" s="15" t="str">
        <f t="shared" si="38"/>
        <v/>
      </c>
      <c r="O428" s="15" t="str">
        <f>IF($B428="","",IFERROR(IF(VLOOKUP($B428,Facturen!$A$3:$W$304,7,FALSE)="",Instellingen!$B$4,VLOOKUP($B428,Facturen!$A$3:$W$304,7,FALSE)),""))</f>
        <v/>
      </c>
      <c r="P428" s="14" t="str">
        <f t="shared" si="39"/>
        <v/>
      </c>
      <c r="Q428" s="14" t="str">
        <f t="shared" si="40"/>
        <v/>
      </c>
      <c r="R428" s="14" t="str">
        <f t="shared" si="41"/>
        <v/>
      </c>
      <c r="S428" s="6"/>
    </row>
    <row r="429" spans="1:19" x14ac:dyDescent="0.3">
      <c r="A429" s="6"/>
      <c r="B429" s="6"/>
      <c r="C429" s="8"/>
      <c r="D429" s="6"/>
      <c r="E429" s="7"/>
      <c r="F429" s="6"/>
      <c r="G429" s="12"/>
      <c r="H429" s="18" t="str">
        <f>IF($F429="","",IF($F429="SRD",1,IF($F429="USD",IFERROR(INDEX(Instellingen!$B$22:$B$221,MATCH($C429,Instellingen!$A$22:$A$221,1)),""),IF($F429="EUR",IFERROR(INDEX(Instellingen!$C$22:$C$221,MATCH($C429,Instellingen!$A$22:$A$221,1)),""),""))))</f>
        <v/>
      </c>
      <c r="I429" s="16" t="str">
        <f>IF($B429="","",IFERROR(VLOOKUP($B429,Facturen!$A$3:$W$304,5,FALSE),""))</f>
        <v/>
      </c>
      <c r="J429" s="18" t="str">
        <f>IF($I429="","",IF($I429="SRD",1,IF($I429="USD",IFERROR(INDEX(Instellingen!$B$22:$B$221,MATCH($C429,Instellingen!$A$22:$A$221,1)),""),IF($I429="EUR",IFERROR(INDEX(Instellingen!$C$22:$C$221,MATCH($C429,Instellingen!$A$22:$A$221,1)),""),""))))</f>
        <v/>
      </c>
      <c r="K429" s="14" t="str">
        <f t="shared" si="36"/>
        <v/>
      </c>
      <c r="L429" s="14" t="str">
        <f t="shared" si="37"/>
        <v/>
      </c>
      <c r="M429" s="14" t="str">
        <f>IF($B429="","",IFERROR(VLOOKUP($B429,Facturen!$A$3:$W$304,11,FALSE),""))</f>
        <v/>
      </c>
      <c r="N429" s="15" t="str">
        <f t="shared" si="38"/>
        <v/>
      </c>
      <c r="O429" s="15" t="str">
        <f>IF($B429="","",IFERROR(IF(VLOOKUP($B429,Facturen!$A$3:$W$304,7,FALSE)="",Instellingen!$B$4,VLOOKUP($B429,Facturen!$A$3:$W$304,7,FALSE)),""))</f>
        <v/>
      </c>
      <c r="P429" s="14" t="str">
        <f t="shared" si="39"/>
        <v/>
      </c>
      <c r="Q429" s="14" t="str">
        <f t="shared" si="40"/>
        <v/>
      </c>
      <c r="R429" s="14" t="str">
        <f t="shared" si="41"/>
        <v/>
      </c>
      <c r="S429" s="6"/>
    </row>
    <row r="430" spans="1:19" x14ac:dyDescent="0.3">
      <c r="A430" s="6"/>
      <c r="B430" s="6"/>
      <c r="C430" s="8"/>
      <c r="D430" s="6"/>
      <c r="E430" s="7"/>
      <c r="F430" s="6"/>
      <c r="G430" s="12"/>
      <c r="H430" s="18" t="str">
        <f>IF($F430="","",IF($F430="SRD",1,IF($F430="USD",IFERROR(INDEX(Instellingen!$B$22:$B$221,MATCH($C430,Instellingen!$A$22:$A$221,1)),""),IF($F430="EUR",IFERROR(INDEX(Instellingen!$C$22:$C$221,MATCH($C430,Instellingen!$A$22:$A$221,1)),""),""))))</f>
        <v/>
      </c>
      <c r="I430" s="16" t="str">
        <f>IF($B430="","",IFERROR(VLOOKUP($B430,Facturen!$A$3:$W$304,5,FALSE),""))</f>
        <v/>
      </c>
      <c r="J430" s="18" t="str">
        <f>IF($I430="","",IF($I430="SRD",1,IF($I430="USD",IFERROR(INDEX(Instellingen!$B$22:$B$221,MATCH($C430,Instellingen!$A$22:$A$221,1)),""),IF($I430="EUR",IFERROR(INDEX(Instellingen!$C$22:$C$221,MATCH($C430,Instellingen!$A$22:$A$221,1)),""),""))))</f>
        <v/>
      </c>
      <c r="K430" s="14" t="str">
        <f t="shared" si="36"/>
        <v/>
      </c>
      <c r="L430" s="14" t="str">
        <f t="shared" si="37"/>
        <v/>
      </c>
      <c r="M430" s="14" t="str">
        <f>IF($B430="","",IFERROR(VLOOKUP($B430,Facturen!$A$3:$W$304,11,FALSE),""))</f>
        <v/>
      </c>
      <c r="N430" s="15" t="str">
        <f t="shared" si="38"/>
        <v/>
      </c>
      <c r="O430" s="15" t="str">
        <f>IF($B430="","",IFERROR(IF(VLOOKUP($B430,Facturen!$A$3:$W$304,7,FALSE)="",Instellingen!$B$4,VLOOKUP($B430,Facturen!$A$3:$W$304,7,FALSE)),""))</f>
        <v/>
      </c>
      <c r="P430" s="14" t="str">
        <f t="shared" si="39"/>
        <v/>
      </c>
      <c r="Q430" s="14" t="str">
        <f t="shared" si="40"/>
        <v/>
      </c>
      <c r="R430" s="14" t="str">
        <f t="shared" si="41"/>
        <v/>
      </c>
      <c r="S430" s="6"/>
    </row>
    <row r="431" spans="1:19" x14ac:dyDescent="0.3">
      <c r="A431" s="6"/>
      <c r="B431" s="6"/>
      <c r="C431" s="8"/>
      <c r="D431" s="6"/>
      <c r="E431" s="7"/>
      <c r="F431" s="6"/>
      <c r="G431" s="12"/>
      <c r="H431" s="18" t="str">
        <f>IF($F431="","",IF($F431="SRD",1,IF($F431="USD",IFERROR(INDEX(Instellingen!$B$22:$B$221,MATCH($C431,Instellingen!$A$22:$A$221,1)),""),IF($F431="EUR",IFERROR(INDEX(Instellingen!$C$22:$C$221,MATCH($C431,Instellingen!$A$22:$A$221,1)),""),""))))</f>
        <v/>
      </c>
      <c r="I431" s="16" t="str">
        <f>IF($B431="","",IFERROR(VLOOKUP($B431,Facturen!$A$3:$W$304,5,FALSE),""))</f>
        <v/>
      </c>
      <c r="J431" s="18" t="str">
        <f>IF($I431="","",IF($I431="SRD",1,IF($I431="USD",IFERROR(INDEX(Instellingen!$B$22:$B$221,MATCH($C431,Instellingen!$A$22:$A$221,1)),""),IF($I431="EUR",IFERROR(INDEX(Instellingen!$C$22:$C$221,MATCH($C431,Instellingen!$A$22:$A$221,1)),""),""))))</f>
        <v/>
      </c>
      <c r="K431" s="14" t="str">
        <f t="shared" si="36"/>
        <v/>
      </c>
      <c r="L431" s="14" t="str">
        <f t="shared" si="37"/>
        <v/>
      </c>
      <c r="M431" s="14" t="str">
        <f>IF($B431="","",IFERROR(VLOOKUP($B431,Facturen!$A$3:$W$304,11,FALSE),""))</f>
        <v/>
      </c>
      <c r="N431" s="15" t="str">
        <f t="shared" si="38"/>
        <v/>
      </c>
      <c r="O431" s="15" t="str">
        <f>IF($B431="","",IFERROR(IF(VLOOKUP($B431,Facturen!$A$3:$W$304,7,FALSE)="",Instellingen!$B$4,VLOOKUP($B431,Facturen!$A$3:$W$304,7,FALSE)),""))</f>
        <v/>
      </c>
      <c r="P431" s="14" t="str">
        <f t="shared" si="39"/>
        <v/>
      </c>
      <c r="Q431" s="14" t="str">
        <f t="shared" si="40"/>
        <v/>
      </c>
      <c r="R431" s="14" t="str">
        <f t="shared" si="41"/>
        <v/>
      </c>
      <c r="S431" s="6"/>
    </row>
    <row r="432" spans="1:19" x14ac:dyDescent="0.3">
      <c r="A432" s="6"/>
      <c r="B432" s="6"/>
      <c r="C432" s="8"/>
      <c r="D432" s="6"/>
      <c r="E432" s="7"/>
      <c r="F432" s="6"/>
      <c r="G432" s="12"/>
      <c r="H432" s="18" t="str">
        <f>IF($F432="","",IF($F432="SRD",1,IF($F432="USD",IFERROR(INDEX(Instellingen!$B$22:$B$221,MATCH($C432,Instellingen!$A$22:$A$221,1)),""),IF($F432="EUR",IFERROR(INDEX(Instellingen!$C$22:$C$221,MATCH($C432,Instellingen!$A$22:$A$221,1)),""),""))))</f>
        <v/>
      </c>
      <c r="I432" s="16" t="str">
        <f>IF($B432="","",IFERROR(VLOOKUP($B432,Facturen!$A$3:$W$304,5,FALSE),""))</f>
        <v/>
      </c>
      <c r="J432" s="18" t="str">
        <f>IF($I432="","",IF($I432="SRD",1,IF($I432="USD",IFERROR(INDEX(Instellingen!$B$22:$B$221,MATCH($C432,Instellingen!$A$22:$A$221,1)),""),IF($I432="EUR",IFERROR(INDEX(Instellingen!$C$22:$C$221,MATCH($C432,Instellingen!$A$22:$A$221,1)),""),""))))</f>
        <v/>
      </c>
      <c r="K432" s="14" t="str">
        <f t="shared" si="36"/>
        <v/>
      </c>
      <c r="L432" s="14" t="str">
        <f t="shared" si="37"/>
        <v/>
      </c>
      <c r="M432" s="14" t="str">
        <f>IF($B432="","",IFERROR(VLOOKUP($B432,Facturen!$A$3:$W$304,11,FALSE),""))</f>
        <v/>
      </c>
      <c r="N432" s="15" t="str">
        <f t="shared" si="38"/>
        <v/>
      </c>
      <c r="O432" s="15" t="str">
        <f>IF($B432="","",IFERROR(IF(VLOOKUP($B432,Facturen!$A$3:$W$304,7,FALSE)="",Instellingen!$B$4,VLOOKUP($B432,Facturen!$A$3:$W$304,7,FALSE)),""))</f>
        <v/>
      </c>
      <c r="P432" s="14" t="str">
        <f t="shared" si="39"/>
        <v/>
      </c>
      <c r="Q432" s="14" t="str">
        <f t="shared" si="40"/>
        <v/>
      </c>
      <c r="R432" s="14" t="str">
        <f t="shared" si="41"/>
        <v/>
      </c>
      <c r="S432" s="6"/>
    </row>
    <row r="433" spans="1:19" x14ac:dyDescent="0.3">
      <c r="A433" s="6"/>
      <c r="B433" s="6"/>
      <c r="C433" s="8"/>
      <c r="D433" s="6"/>
      <c r="E433" s="7"/>
      <c r="F433" s="6"/>
      <c r="G433" s="12"/>
      <c r="H433" s="18" t="str">
        <f>IF($F433="","",IF($F433="SRD",1,IF($F433="USD",IFERROR(INDEX(Instellingen!$B$22:$B$221,MATCH($C433,Instellingen!$A$22:$A$221,1)),""),IF($F433="EUR",IFERROR(INDEX(Instellingen!$C$22:$C$221,MATCH($C433,Instellingen!$A$22:$A$221,1)),""),""))))</f>
        <v/>
      </c>
      <c r="I433" s="16" t="str">
        <f>IF($B433="","",IFERROR(VLOOKUP($B433,Facturen!$A$3:$W$304,5,FALSE),""))</f>
        <v/>
      </c>
      <c r="J433" s="18" t="str">
        <f>IF($I433="","",IF($I433="SRD",1,IF($I433="USD",IFERROR(INDEX(Instellingen!$B$22:$B$221,MATCH($C433,Instellingen!$A$22:$A$221,1)),""),IF($I433="EUR",IFERROR(INDEX(Instellingen!$C$22:$C$221,MATCH($C433,Instellingen!$A$22:$A$221,1)),""),""))))</f>
        <v/>
      </c>
      <c r="K433" s="14" t="str">
        <f t="shared" si="36"/>
        <v/>
      </c>
      <c r="L433" s="14" t="str">
        <f t="shared" si="37"/>
        <v/>
      </c>
      <c r="M433" s="14" t="str">
        <f>IF($B433="","",IFERROR(VLOOKUP($B433,Facturen!$A$3:$W$304,11,FALSE),""))</f>
        <v/>
      </c>
      <c r="N433" s="15" t="str">
        <f t="shared" si="38"/>
        <v/>
      </c>
      <c r="O433" s="15" t="str">
        <f>IF($B433="","",IFERROR(IF(VLOOKUP($B433,Facturen!$A$3:$W$304,7,FALSE)="",Instellingen!$B$4,VLOOKUP($B433,Facturen!$A$3:$W$304,7,FALSE)),""))</f>
        <v/>
      </c>
      <c r="P433" s="14" t="str">
        <f t="shared" si="39"/>
        <v/>
      </c>
      <c r="Q433" s="14" t="str">
        <f t="shared" si="40"/>
        <v/>
      </c>
      <c r="R433" s="14" t="str">
        <f t="shared" si="41"/>
        <v/>
      </c>
      <c r="S433" s="6"/>
    </row>
    <row r="434" spans="1:19" x14ac:dyDescent="0.3">
      <c r="A434" s="6"/>
      <c r="B434" s="6"/>
      <c r="C434" s="8"/>
      <c r="D434" s="6"/>
      <c r="E434" s="7"/>
      <c r="F434" s="6"/>
      <c r="G434" s="12"/>
      <c r="H434" s="18" t="str">
        <f>IF($F434="","",IF($F434="SRD",1,IF($F434="USD",IFERROR(INDEX(Instellingen!$B$22:$B$221,MATCH($C434,Instellingen!$A$22:$A$221,1)),""),IF($F434="EUR",IFERROR(INDEX(Instellingen!$C$22:$C$221,MATCH($C434,Instellingen!$A$22:$A$221,1)),""),""))))</f>
        <v/>
      </c>
      <c r="I434" s="16" t="str">
        <f>IF($B434="","",IFERROR(VLOOKUP($B434,Facturen!$A$3:$W$304,5,FALSE),""))</f>
        <v/>
      </c>
      <c r="J434" s="18" t="str">
        <f>IF($I434="","",IF($I434="SRD",1,IF($I434="USD",IFERROR(INDEX(Instellingen!$B$22:$B$221,MATCH($C434,Instellingen!$A$22:$A$221,1)),""),IF($I434="EUR",IFERROR(INDEX(Instellingen!$C$22:$C$221,MATCH($C434,Instellingen!$A$22:$A$221,1)),""),""))))</f>
        <v/>
      </c>
      <c r="K434" s="14" t="str">
        <f t="shared" si="36"/>
        <v/>
      </c>
      <c r="L434" s="14" t="str">
        <f t="shared" si="37"/>
        <v/>
      </c>
      <c r="M434" s="14" t="str">
        <f>IF($B434="","",IFERROR(VLOOKUP($B434,Facturen!$A$3:$W$304,11,FALSE),""))</f>
        <v/>
      </c>
      <c r="N434" s="15" t="str">
        <f t="shared" si="38"/>
        <v/>
      </c>
      <c r="O434" s="15" t="str">
        <f>IF($B434="","",IFERROR(IF(VLOOKUP($B434,Facturen!$A$3:$W$304,7,FALSE)="",Instellingen!$B$4,VLOOKUP($B434,Facturen!$A$3:$W$304,7,FALSE)),""))</f>
        <v/>
      </c>
      <c r="P434" s="14" t="str">
        <f t="shared" si="39"/>
        <v/>
      </c>
      <c r="Q434" s="14" t="str">
        <f t="shared" si="40"/>
        <v/>
      </c>
      <c r="R434" s="14" t="str">
        <f t="shared" si="41"/>
        <v/>
      </c>
      <c r="S434" s="6"/>
    </row>
    <row r="435" spans="1:19" x14ac:dyDescent="0.3">
      <c r="A435" s="6"/>
      <c r="B435" s="6"/>
      <c r="C435" s="8"/>
      <c r="D435" s="6"/>
      <c r="E435" s="7"/>
      <c r="F435" s="6"/>
      <c r="G435" s="12"/>
      <c r="H435" s="18" t="str">
        <f>IF($F435="","",IF($F435="SRD",1,IF($F435="USD",IFERROR(INDEX(Instellingen!$B$22:$B$221,MATCH($C435,Instellingen!$A$22:$A$221,1)),""),IF($F435="EUR",IFERROR(INDEX(Instellingen!$C$22:$C$221,MATCH($C435,Instellingen!$A$22:$A$221,1)),""),""))))</f>
        <v/>
      </c>
      <c r="I435" s="16" t="str">
        <f>IF($B435="","",IFERROR(VLOOKUP($B435,Facturen!$A$3:$W$304,5,FALSE),""))</f>
        <v/>
      </c>
      <c r="J435" s="18" t="str">
        <f>IF($I435="","",IF($I435="SRD",1,IF($I435="USD",IFERROR(INDEX(Instellingen!$B$22:$B$221,MATCH($C435,Instellingen!$A$22:$A$221,1)),""),IF($I435="EUR",IFERROR(INDEX(Instellingen!$C$22:$C$221,MATCH($C435,Instellingen!$A$22:$A$221,1)),""),""))))</f>
        <v/>
      </c>
      <c r="K435" s="14" t="str">
        <f t="shared" si="36"/>
        <v/>
      </c>
      <c r="L435" s="14" t="str">
        <f t="shared" si="37"/>
        <v/>
      </c>
      <c r="M435" s="14" t="str">
        <f>IF($B435="","",IFERROR(VLOOKUP($B435,Facturen!$A$3:$W$304,11,FALSE),""))</f>
        <v/>
      </c>
      <c r="N435" s="15" t="str">
        <f t="shared" si="38"/>
        <v/>
      </c>
      <c r="O435" s="15" t="str">
        <f>IF($B435="","",IFERROR(IF(VLOOKUP($B435,Facturen!$A$3:$W$304,7,FALSE)="",Instellingen!$B$4,VLOOKUP($B435,Facturen!$A$3:$W$304,7,FALSE)),""))</f>
        <v/>
      </c>
      <c r="P435" s="14" t="str">
        <f t="shared" si="39"/>
        <v/>
      </c>
      <c r="Q435" s="14" t="str">
        <f t="shared" si="40"/>
        <v/>
      </c>
      <c r="R435" s="14" t="str">
        <f t="shared" si="41"/>
        <v/>
      </c>
      <c r="S435" s="6"/>
    </row>
    <row r="436" spans="1:19" x14ac:dyDescent="0.3">
      <c r="A436" s="6"/>
      <c r="B436" s="6"/>
      <c r="C436" s="8"/>
      <c r="D436" s="6"/>
      <c r="E436" s="7"/>
      <c r="F436" s="6"/>
      <c r="G436" s="12"/>
      <c r="H436" s="18" t="str">
        <f>IF($F436="","",IF($F436="SRD",1,IF($F436="USD",IFERROR(INDEX(Instellingen!$B$22:$B$221,MATCH($C436,Instellingen!$A$22:$A$221,1)),""),IF($F436="EUR",IFERROR(INDEX(Instellingen!$C$22:$C$221,MATCH($C436,Instellingen!$A$22:$A$221,1)),""),""))))</f>
        <v/>
      </c>
      <c r="I436" s="16" t="str">
        <f>IF($B436="","",IFERROR(VLOOKUP($B436,Facturen!$A$3:$W$304,5,FALSE),""))</f>
        <v/>
      </c>
      <c r="J436" s="18" t="str">
        <f>IF($I436="","",IF($I436="SRD",1,IF($I436="USD",IFERROR(INDEX(Instellingen!$B$22:$B$221,MATCH($C436,Instellingen!$A$22:$A$221,1)),""),IF($I436="EUR",IFERROR(INDEX(Instellingen!$C$22:$C$221,MATCH($C436,Instellingen!$A$22:$A$221,1)),""),""))))</f>
        <v/>
      </c>
      <c r="K436" s="14" t="str">
        <f t="shared" si="36"/>
        <v/>
      </c>
      <c r="L436" s="14" t="str">
        <f t="shared" si="37"/>
        <v/>
      </c>
      <c r="M436" s="14" t="str">
        <f>IF($B436="","",IFERROR(VLOOKUP($B436,Facturen!$A$3:$W$304,11,FALSE),""))</f>
        <v/>
      </c>
      <c r="N436" s="15" t="str">
        <f t="shared" si="38"/>
        <v/>
      </c>
      <c r="O436" s="15" t="str">
        <f>IF($B436="","",IFERROR(IF(VLOOKUP($B436,Facturen!$A$3:$W$304,7,FALSE)="",Instellingen!$B$4,VLOOKUP($B436,Facturen!$A$3:$W$304,7,FALSE)),""))</f>
        <v/>
      </c>
      <c r="P436" s="14" t="str">
        <f t="shared" si="39"/>
        <v/>
      </c>
      <c r="Q436" s="14" t="str">
        <f t="shared" si="40"/>
        <v/>
      </c>
      <c r="R436" s="14" t="str">
        <f t="shared" si="41"/>
        <v/>
      </c>
      <c r="S436" s="6"/>
    </row>
    <row r="437" spans="1:19" x14ac:dyDescent="0.3">
      <c r="A437" s="6"/>
      <c r="B437" s="6"/>
      <c r="C437" s="8"/>
      <c r="D437" s="6"/>
      <c r="E437" s="7"/>
      <c r="F437" s="6"/>
      <c r="G437" s="12"/>
      <c r="H437" s="18" t="str">
        <f>IF($F437="","",IF($F437="SRD",1,IF($F437="USD",IFERROR(INDEX(Instellingen!$B$22:$B$221,MATCH($C437,Instellingen!$A$22:$A$221,1)),""),IF($F437="EUR",IFERROR(INDEX(Instellingen!$C$22:$C$221,MATCH($C437,Instellingen!$A$22:$A$221,1)),""),""))))</f>
        <v/>
      </c>
      <c r="I437" s="16" t="str">
        <f>IF($B437="","",IFERROR(VLOOKUP($B437,Facturen!$A$3:$W$304,5,FALSE),""))</f>
        <v/>
      </c>
      <c r="J437" s="18" t="str">
        <f>IF($I437="","",IF($I437="SRD",1,IF($I437="USD",IFERROR(INDEX(Instellingen!$B$22:$B$221,MATCH($C437,Instellingen!$A$22:$A$221,1)),""),IF($I437="EUR",IFERROR(INDEX(Instellingen!$C$22:$C$221,MATCH($C437,Instellingen!$A$22:$A$221,1)),""),""))))</f>
        <v/>
      </c>
      <c r="K437" s="14" t="str">
        <f t="shared" si="36"/>
        <v/>
      </c>
      <c r="L437" s="14" t="str">
        <f t="shared" si="37"/>
        <v/>
      </c>
      <c r="M437" s="14" t="str">
        <f>IF($B437="","",IFERROR(VLOOKUP($B437,Facturen!$A$3:$W$304,11,FALSE),""))</f>
        <v/>
      </c>
      <c r="N437" s="15" t="str">
        <f t="shared" si="38"/>
        <v/>
      </c>
      <c r="O437" s="15" t="str">
        <f>IF($B437="","",IFERROR(IF(VLOOKUP($B437,Facturen!$A$3:$W$304,7,FALSE)="",Instellingen!$B$4,VLOOKUP($B437,Facturen!$A$3:$W$304,7,FALSE)),""))</f>
        <v/>
      </c>
      <c r="P437" s="14" t="str">
        <f t="shared" si="39"/>
        <v/>
      </c>
      <c r="Q437" s="14" t="str">
        <f t="shared" si="40"/>
        <v/>
      </c>
      <c r="R437" s="14" t="str">
        <f t="shared" si="41"/>
        <v/>
      </c>
      <c r="S437" s="6"/>
    </row>
    <row r="438" spans="1:19" x14ac:dyDescent="0.3">
      <c r="A438" s="6"/>
      <c r="B438" s="6"/>
      <c r="C438" s="8"/>
      <c r="D438" s="6"/>
      <c r="E438" s="7"/>
      <c r="F438" s="6"/>
      <c r="G438" s="12"/>
      <c r="H438" s="18" t="str">
        <f>IF($F438="","",IF($F438="SRD",1,IF($F438="USD",IFERROR(INDEX(Instellingen!$B$22:$B$221,MATCH($C438,Instellingen!$A$22:$A$221,1)),""),IF($F438="EUR",IFERROR(INDEX(Instellingen!$C$22:$C$221,MATCH($C438,Instellingen!$A$22:$A$221,1)),""),""))))</f>
        <v/>
      </c>
      <c r="I438" s="16" t="str">
        <f>IF($B438="","",IFERROR(VLOOKUP($B438,Facturen!$A$3:$W$304,5,FALSE),""))</f>
        <v/>
      </c>
      <c r="J438" s="18" t="str">
        <f>IF($I438="","",IF($I438="SRD",1,IF($I438="USD",IFERROR(INDEX(Instellingen!$B$22:$B$221,MATCH($C438,Instellingen!$A$22:$A$221,1)),""),IF($I438="EUR",IFERROR(INDEX(Instellingen!$C$22:$C$221,MATCH($C438,Instellingen!$A$22:$A$221,1)),""),""))))</f>
        <v/>
      </c>
      <c r="K438" s="14" t="str">
        <f t="shared" si="36"/>
        <v/>
      </c>
      <c r="L438" s="14" t="str">
        <f t="shared" si="37"/>
        <v/>
      </c>
      <c r="M438" s="14" t="str">
        <f>IF($B438="","",IFERROR(VLOOKUP($B438,Facturen!$A$3:$W$304,11,FALSE),""))</f>
        <v/>
      </c>
      <c r="N438" s="15" t="str">
        <f t="shared" si="38"/>
        <v/>
      </c>
      <c r="O438" s="15" t="str">
        <f>IF($B438="","",IFERROR(IF(VLOOKUP($B438,Facturen!$A$3:$W$304,7,FALSE)="",Instellingen!$B$4,VLOOKUP($B438,Facturen!$A$3:$W$304,7,FALSE)),""))</f>
        <v/>
      </c>
      <c r="P438" s="14" t="str">
        <f t="shared" si="39"/>
        <v/>
      </c>
      <c r="Q438" s="14" t="str">
        <f t="shared" si="40"/>
        <v/>
      </c>
      <c r="R438" s="14" t="str">
        <f t="shared" si="41"/>
        <v/>
      </c>
      <c r="S438" s="6"/>
    </row>
    <row r="439" spans="1:19" x14ac:dyDescent="0.3">
      <c r="A439" s="6"/>
      <c r="B439" s="6"/>
      <c r="C439" s="8"/>
      <c r="D439" s="6"/>
      <c r="E439" s="7"/>
      <c r="F439" s="6"/>
      <c r="G439" s="12"/>
      <c r="H439" s="18" t="str">
        <f>IF($F439="","",IF($F439="SRD",1,IF($F439="USD",IFERROR(INDEX(Instellingen!$B$22:$B$221,MATCH($C439,Instellingen!$A$22:$A$221,1)),""),IF($F439="EUR",IFERROR(INDEX(Instellingen!$C$22:$C$221,MATCH($C439,Instellingen!$A$22:$A$221,1)),""),""))))</f>
        <v/>
      </c>
      <c r="I439" s="16" t="str">
        <f>IF($B439="","",IFERROR(VLOOKUP($B439,Facturen!$A$3:$W$304,5,FALSE),""))</f>
        <v/>
      </c>
      <c r="J439" s="18" t="str">
        <f>IF($I439="","",IF($I439="SRD",1,IF($I439="USD",IFERROR(INDEX(Instellingen!$B$22:$B$221,MATCH($C439,Instellingen!$A$22:$A$221,1)),""),IF($I439="EUR",IFERROR(INDEX(Instellingen!$C$22:$C$221,MATCH($C439,Instellingen!$A$22:$A$221,1)),""),""))))</f>
        <v/>
      </c>
      <c r="K439" s="14" t="str">
        <f t="shared" si="36"/>
        <v/>
      </c>
      <c r="L439" s="14" t="str">
        <f t="shared" si="37"/>
        <v/>
      </c>
      <c r="M439" s="14" t="str">
        <f>IF($B439="","",IFERROR(VLOOKUP($B439,Facturen!$A$3:$W$304,11,FALSE),""))</f>
        <v/>
      </c>
      <c r="N439" s="15" t="str">
        <f t="shared" si="38"/>
        <v/>
      </c>
      <c r="O439" s="15" t="str">
        <f>IF($B439="","",IFERROR(IF(VLOOKUP($B439,Facturen!$A$3:$W$304,7,FALSE)="",Instellingen!$B$4,VLOOKUP($B439,Facturen!$A$3:$W$304,7,FALSE)),""))</f>
        <v/>
      </c>
      <c r="P439" s="14" t="str">
        <f t="shared" si="39"/>
        <v/>
      </c>
      <c r="Q439" s="14" t="str">
        <f t="shared" si="40"/>
        <v/>
      </c>
      <c r="R439" s="14" t="str">
        <f t="shared" si="41"/>
        <v/>
      </c>
      <c r="S439" s="6"/>
    </row>
    <row r="440" spans="1:19" x14ac:dyDescent="0.3">
      <c r="A440" s="6"/>
      <c r="B440" s="6"/>
      <c r="C440" s="8"/>
      <c r="D440" s="6"/>
      <c r="E440" s="7"/>
      <c r="F440" s="6"/>
      <c r="G440" s="12"/>
      <c r="H440" s="18" t="str">
        <f>IF($F440="","",IF($F440="SRD",1,IF($F440="USD",IFERROR(INDEX(Instellingen!$B$22:$B$221,MATCH($C440,Instellingen!$A$22:$A$221,1)),""),IF($F440="EUR",IFERROR(INDEX(Instellingen!$C$22:$C$221,MATCH($C440,Instellingen!$A$22:$A$221,1)),""),""))))</f>
        <v/>
      </c>
      <c r="I440" s="16" t="str">
        <f>IF($B440="","",IFERROR(VLOOKUP($B440,Facturen!$A$3:$W$304,5,FALSE),""))</f>
        <v/>
      </c>
      <c r="J440" s="18" t="str">
        <f>IF($I440="","",IF($I440="SRD",1,IF($I440="USD",IFERROR(INDEX(Instellingen!$B$22:$B$221,MATCH($C440,Instellingen!$A$22:$A$221,1)),""),IF($I440="EUR",IFERROR(INDEX(Instellingen!$C$22:$C$221,MATCH($C440,Instellingen!$A$22:$A$221,1)),""),""))))</f>
        <v/>
      </c>
      <c r="K440" s="14" t="str">
        <f t="shared" si="36"/>
        <v/>
      </c>
      <c r="L440" s="14" t="str">
        <f t="shared" si="37"/>
        <v/>
      </c>
      <c r="M440" s="14" t="str">
        <f>IF($B440="","",IFERROR(VLOOKUP($B440,Facturen!$A$3:$W$304,11,FALSE),""))</f>
        <v/>
      </c>
      <c r="N440" s="15" t="str">
        <f t="shared" si="38"/>
        <v/>
      </c>
      <c r="O440" s="15" t="str">
        <f>IF($B440="","",IFERROR(IF(VLOOKUP($B440,Facturen!$A$3:$W$304,7,FALSE)="",Instellingen!$B$4,VLOOKUP($B440,Facturen!$A$3:$W$304,7,FALSE)),""))</f>
        <v/>
      </c>
      <c r="P440" s="14" t="str">
        <f t="shared" si="39"/>
        <v/>
      </c>
      <c r="Q440" s="14" t="str">
        <f t="shared" si="40"/>
        <v/>
      </c>
      <c r="R440" s="14" t="str">
        <f t="shared" si="41"/>
        <v/>
      </c>
      <c r="S440" s="6"/>
    </row>
    <row r="441" spans="1:19" x14ac:dyDescent="0.3">
      <c r="A441" s="6"/>
      <c r="B441" s="6"/>
      <c r="C441" s="8"/>
      <c r="D441" s="6"/>
      <c r="E441" s="7"/>
      <c r="F441" s="6"/>
      <c r="G441" s="12"/>
      <c r="H441" s="18" t="str">
        <f>IF($F441="","",IF($F441="SRD",1,IF($F441="USD",IFERROR(INDEX(Instellingen!$B$22:$B$221,MATCH($C441,Instellingen!$A$22:$A$221,1)),""),IF($F441="EUR",IFERROR(INDEX(Instellingen!$C$22:$C$221,MATCH($C441,Instellingen!$A$22:$A$221,1)),""),""))))</f>
        <v/>
      </c>
      <c r="I441" s="16" t="str">
        <f>IF($B441="","",IFERROR(VLOOKUP($B441,Facturen!$A$3:$W$304,5,FALSE),""))</f>
        <v/>
      </c>
      <c r="J441" s="18" t="str">
        <f>IF($I441="","",IF($I441="SRD",1,IF($I441="USD",IFERROR(INDEX(Instellingen!$B$22:$B$221,MATCH($C441,Instellingen!$A$22:$A$221,1)),""),IF($I441="EUR",IFERROR(INDEX(Instellingen!$C$22:$C$221,MATCH($C441,Instellingen!$A$22:$A$221,1)),""),""))))</f>
        <v/>
      </c>
      <c r="K441" s="14" t="str">
        <f t="shared" si="36"/>
        <v/>
      </c>
      <c r="L441" s="14" t="str">
        <f t="shared" si="37"/>
        <v/>
      </c>
      <c r="M441" s="14" t="str">
        <f>IF($B441="","",IFERROR(VLOOKUP($B441,Facturen!$A$3:$W$304,11,FALSE),""))</f>
        <v/>
      </c>
      <c r="N441" s="15" t="str">
        <f t="shared" si="38"/>
        <v/>
      </c>
      <c r="O441" s="15" t="str">
        <f>IF($B441="","",IFERROR(IF(VLOOKUP($B441,Facturen!$A$3:$W$304,7,FALSE)="",Instellingen!$B$4,VLOOKUP($B441,Facturen!$A$3:$W$304,7,FALSE)),""))</f>
        <v/>
      </c>
      <c r="P441" s="14" t="str">
        <f t="shared" si="39"/>
        <v/>
      </c>
      <c r="Q441" s="14" t="str">
        <f t="shared" si="40"/>
        <v/>
      </c>
      <c r="R441" s="14" t="str">
        <f t="shared" si="41"/>
        <v/>
      </c>
      <c r="S441" s="6"/>
    </row>
    <row r="442" spans="1:19" x14ac:dyDescent="0.3">
      <c r="A442" s="6"/>
      <c r="B442" s="6"/>
      <c r="C442" s="8"/>
      <c r="D442" s="6"/>
      <c r="E442" s="7"/>
      <c r="F442" s="6"/>
      <c r="G442" s="12"/>
      <c r="H442" s="18" t="str">
        <f>IF($F442="","",IF($F442="SRD",1,IF($F442="USD",IFERROR(INDEX(Instellingen!$B$22:$B$221,MATCH($C442,Instellingen!$A$22:$A$221,1)),""),IF($F442="EUR",IFERROR(INDEX(Instellingen!$C$22:$C$221,MATCH($C442,Instellingen!$A$22:$A$221,1)),""),""))))</f>
        <v/>
      </c>
      <c r="I442" s="16" t="str">
        <f>IF($B442="","",IFERROR(VLOOKUP($B442,Facturen!$A$3:$W$304,5,FALSE),""))</f>
        <v/>
      </c>
      <c r="J442" s="18" t="str">
        <f>IF($I442="","",IF($I442="SRD",1,IF($I442="USD",IFERROR(INDEX(Instellingen!$B$22:$B$221,MATCH($C442,Instellingen!$A$22:$A$221,1)),""),IF($I442="EUR",IFERROR(INDEX(Instellingen!$C$22:$C$221,MATCH($C442,Instellingen!$A$22:$A$221,1)),""),""))))</f>
        <v/>
      </c>
      <c r="K442" s="14" t="str">
        <f t="shared" si="36"/>
        <v/>
      </c>
      <c r="L442" s="14" t="str">
        <f t="shared" si="37"/>
        <v/>
      </c>
      <c r="M442" s="14" t="str">
        <f>IF($B442="","",IFERROR(VLOOKUP($B442,Facturen!$A$3:$W$304,11,FALSE),""))</f>
        <v/>
      </c>
      <c r="N442" s="15" t="str">
        <f t="shared" si="38"/>
        <v/>
      </c>
      <c r="O442" s="15" t="str">
        <f>IF($B442="","",IFERROR(IF(VLOOKUP($B442,Facturen!$A$3:$W$304,7,FALSE)="",Instellingen!$B$4,VLOOKUP($B442,Facturen!$A$3:$W$304,7,FALSE)),""))</f>
        <v/>
      </c>
      <c r="P442" s="14" t="str">
        <f t="shared" si="39"/>
        <v/>
      </c>
      <c r="Q442" s="14" t="str">
        <f t="shared" si="40"/>
        <v/>
      </c>
      <c r="R442" s="14" t="str">
        <f t="shared" si="41"/>
        <v/>
      </c>
      <c r="S442" s="6"/>
    </row>
    <row r="443" spans="1:19" x14ac:dyDescent="0.3">
      <c r="A443" s="6"/>
      <c r="B443" s="6"/>
      <c r="C443" s="8"/>
      <c r="D443" s="6"/>
      <c r="E443" s="7"/>
      <c r="F443" s="6"/>
      <c r="G443" s="12"/>
      <c r="H443" s="18" t="str">
        <f>IF($F443="","",IF($F443="SRD",1,IF($F443="USD",IFERROR(INDEX(Instellingen!$B$22:$B$221,MATCH($C443,Instellingen!$A$22:$A$221,1)),""),IF($F443="EUR",IFERROR(INDEX(Instellingen!$C$22:$C$221,MATCH($C443,Instellingen!$A$22:$A$221,1)),""),""))))</f>
        <v/>
      </c>
      <c r="I443" s="16" t="str">
        <f>IF($B443="","",IFERROR(VLOOKUP($B443,Facturen!$A$3:$W$304,5,FALSE),""))</f>
        <v/>
      </c>
      <c r="J443" s="18" t="str">
        <f>IF($I443="","",IF($I443="SRD",1,IF($I443="USD",IFERROR(INDEX(Instellingen!$B$22:$B$221,MATCH($C443,Instellingen!$A$22:$A$221,1)),""),IF($I443="EUR",IFERROR(INDEX(Instellingen!$C$22:$C$221,MATCH($C443,Instellingen!$A$22:$A$221,1)),""),""))))</f>
        <v/>
      </c>
      <c r="K443" s="14" t="str">
        <f t="shared" si="36"/>
        <v/>
      </c>
      <c r="L443" s="14" t="str">
        <f t="shared" si="37"/>
        <v/>
      </c>
      <c r="M443" s="14" t="str">
        <f>IF($B443="","",IFERROR(VLOOKUP($B443,Facturen!$A$3:$W$304,11,FALSE),""))</f>
        <v/>
      </c>
      <c r="N443" s="15" t="str">
        <f t="shared" si="38"/>
        <v/>
      </c>
      <c r="O443" s="15" t="str">
        <f>IF($B443="","",IFERROR(IF(VLOOKUP($B443,Facturen!$A$3:$W$304,7,FALSE)="",Instellingen!$B$4,VLOOKUP($B443,Facturen!$A$3:$W$304,7,FALSE)),""))</f>
        <v/>
      </c>
      <c r="P443" s="14" t="str">
        <f t="shared" si="39"/>
        <v/>
      </c>
      <c r="Q443" s="14" t="str">
        <f t="shared" si="40"/>
        <v/>
      </c>
      <c r="R443" s="14" t="str">
        <f t="shared" si="41"/>
        <v/>
      </c>
      <c r="S443" s="6"/>
    </row>
    <row r="444" spans="1:19" x14ac:dyDescent="0.3">
      <c r="A444" s="6"/>
      <c r="B444" s="6"/>
      <c r="C444" s="8"/>
      <c r="D444" s="6"/>
      <c r="E444" s="7"/>
      <c r="F444" s="6"/>
      <c r="G444" s="12"/>
      <c r="H444" s="18" t="str">
        <f>IF($F444="","",IF($F444="SRD",1,IF($F444="USD",IFERROR(INDEX(Instellingen!$B$22:$B$221,MATCH($C444,Instellingen!$A$22:$A$221,1)),""),IF($F444="EUR",IFERROR(INDEX(Instellingen!$C$22:$C$221,MATCH($C444,Instellingen!$A$22:$A$221,1)),""),""))))</f>
        <v/>
      </c>
      <c r="I444" s="16" t="str">
        <f>IF($B444="","",IFERROR(VLOOKUP($B444,Facturen!$A$3:$W$304,5,FALSE),""))</f>
        <v/>
      </c>
      <c r="J444" s="18" t="str">
        <f>IF($I444="","",IF($I444="SRD",1,IF($I444="USD",IFERROR(INDEX(Instellingen!$B$22:$B$221,MATCH($C444,Instellingen!$A$22:$A$221,1)),""),IF($I444="EUR",IFERROR(INDEX(Instellingen!$C$22:$C$221,MATCH($C444,Instellingen!$A$22:$A$221,1)),""),""))))</f>
        <v/>
      </c>
      <c r="K444" s="14" t="str">
        <f t="shared" si="36"/>
        <v/>
      </c>
      <c r="L444" s="14" t="str">
        <f t="shared" si="37"/>
        <v/>
      </c>
      <c r="M444" s="14" t="str">
        <f>IF($B444="","",IFERROR(VLOOKUP($B444,Facturen!$A$3:$W$304,11,FALSE),""))</f>
        <v/>
      </c>
      <c r="N444" s="15" t="str">
        <f t="shared" si="38"/>
        <v/>
      </c>
      <c r="O444" s="15" t="str">
        <f>IF($B444="","",IFERROR(IF(VLOOKUP($B444,Facturen!$A$3:$W$304,7,FALSE)="",Instellingen!$B$4,VLOOKUP($B444,Facturen!$A$3:$W$304,7,FALSE)),""))</f>
        <v/>
      </c>
      <c r="P444" s="14" t="str">
        <f t="shared" si="39"/>
        <v/>
      </c>
      <c r="Q444" s="14" t="str">
        <f t="shared" si="40"/>
        <v/>
      </c>
      <c r="R444" s="14" t="str">
        <f t="shared" si="41"/>
        <v/>
      </c>
      <c r="S444" s="6"/>
    </row>
    <row r="445" spans="1:19" x14ac:dyDescent="0.3">
      <c r="A445" s="6"/>
      <c r="B445" s="6"/>
      <c r="C445" s="8"/>
      <c r="D445" s="6"/>
      <c r="E445" s="7"/>
      <c r="F445" s="6"/>
      <c r="G445" s="12"/>
      <c r="H445" s="18" t="str">
        <f>IF($F445="","",IF($F445="SRD",1,IF($F445="USD",IFERROR(INDEX(Instellingen!$B$22:$B$221,MATCH($C445,Instellingen!$A$22:$A$221,1)),""),IF($F445="EUR",IFERROR(INDEX(Instellingen!$C$22:$C$221,MATCH($C445,Instellingen!$A$22:$A$221,1)),""),""))))</f>
        <v/>
      </c>
      <c r="I445" s="16" t="str">
        <f>IF($B445="","",IFERROR(VLOOKUP($B445,Facturen!$A$3:$W$304,5,FALSE),""))</f>
        <v/>
      </c>
      <c r="J445" s="18" t="str">
        <f>IF($I445="","",IF($I445="SRD",1,IF($I445="USD",IFERROR(INDEX(Instellingen!$B$22:$B$221,MATCH($C445,Instellingen!$A$22:$A$221,1)),""),IF($I445="EUR",IFERROR(INDEX(Instellingen!$C$22:$C$221,MATCH($C445,Instellingen!$A$22:$A$221,1)),""),""))))</f>
        <v/>
      </c>
      <c r="K445" s="14" t="str">
        <f t="shared" si="36"/>
        <v/>
      </c>
      <c r="L445" s="14" t="str">
        <f t="shared" si="37"/>
        <v/>
      </c>
      <c r="M445" s="14" t="str">
        <f>IF($B445="","",IFERROR(VLOOKUP($B445,Facturen!$A$3:$W$304,11,FALSE),""))</f>
        <v/>
      </c>
      <c r="N445" s="15" t="str">
        <f t="shared" si="38"/>
        <v/>
      </c>
      <c r="O445" s="15" t="str">
        <f>IF($B445="","",IFERROR(IF(VLOOKUP($B445,Facturen!$A$3:$W$304,7,FALSE)="",Instellingen!$B$4,VLOOKUP($B445,Facturen!$A$3:$W$304,7,FALSE)),""))</f>
        <v/>
      </c>
      <c r="P445" s="14" t="str">
        <f t="shared" si="39"/>
        <v/>
      </c>
      <c r="Q445" s="14" t="str">
        <f t="shared" si="40"/>
        <v/>
      </c>
      <c r="R445" s="14" t="str">
        <f t="shared" si="41"/>
        <v/>
      </c>
      <c r="S445" s="6"/>
    </row>
    <row r="446" spans="1:19" x14ac:dyDescent="0.3">
      <c r="A446" s="6"/>
      <c r="B446" s="6"/>
      <c r="C446" s="8"/>
      <c r="D446" s="6"/>
      <c r="E446" s="7"/>
      <c r="F446" s="6"/>
      <c r="G446" s="12"/>
      <c r="H446" s="18" t="str">
        <f>IF($F446="","",IF($F446="SRD",1,IF($F446="USD",IFERROR(INDEX(Instellingen!$B$22:$B$221,MATCH($C446,Instellingen!$A$22:$A$221,1)),""),IF($F446="EUR",IFERROR(INDEX(Instellingen!$C$22:$C$221,MATCH($C446,Instellingen!$A$22:$A$221,1)),""),""))))</f>
        <v/>
      </c>
      <c r="I446" s="16" t="str">
        <f>IF($B446="","",IFERROR(VLOOKUP($B446,Facturen!$A$3:$W$304,5,FALSE),""))</f>
        <v/>
      </c>
      <c r="J446" s="18" t="str">
        <f>IF($I446="","",IF($I446="SRD",1,IF($I446="USD",IFERROR(INDEX(Instellingen!$B$22:$B$221,MATCH($C446,Instellingen!$A$22:$A$221,1)),""),IF($I446="EUR",IFERROR(INDEX(Instellingen!$C$22:$C$221,MATCH($C446,Instellingen!$A$22:$A$221,1)),""),""))))</f>
        <v/>
      </c>
      <c r="K446" s="14" t="str">
        <f t="shared" si="36"/>
        <v/>
      </c>
      <c r="L446" s="14" t="str">
        <f t="shared" si="37"/>
        <v/>
      </c>
      <c r="M446" s="14" t="str">
        <f>IF($B446="","",IFERROR(VLOOKUP($B446,Facturen!$A$3:$W$304,11,FALSE),""))</f>
        <v/>
      </c>
      <c r="N446" s="15" t="str">
        <f t="shared" si="38"/>
        <v/>
      </c>
      <c r="O446" s="15" t="str">
        <f>IF($B446="","",IFERROR(IF(VLOOKUP($B446,Facturen!$A$3:$W$304,7,FALSE)="",Instellingen!$B$4,VLOOKUP($B446,Facturen!$A$3:$W$304,7,FALSE)),""))</f>
        <v/>
      </c>
      <c r="P446" s="14" t="str">
        <f t="shared" si="39"/>
        <v/>
      </c>
      <c r="Q446" s="14" t="str">
        <f t="shared" si="40"/>
        <v/>
      </c>
      <c r="R446" s="14" t="str">
        <f t="shared" si="41"/>
        <v/>
      </c>
      <c r="S446" s="6"/>
    </row>
    <row r="447" spans="1:19" x14ac:dyDescent="0.3">
      <c r="A447" s="6"/>
      <c r="B447" s="6"/>
      <c r="C447" s="8"/>
      <c r="D447" s="6"/>
      <c r="E447" s="7"/>
      <c r="F447" s="6"/>
      <c r="G447" s="12"/>
      <c r="H447" s="18" t="str">
        <f>IF($F447="","",IF($F447="SRD",1,IF($F447="USD",IFERROR(INDEX(Instellingen!$B$22:$B$221,MATCH($C447,Instellingen!$A$22:$A$221,1)),""),IF($F447="EUR",IFERROR(INDEX(Instellingen!$C$22:$C$221,MATCH($C447,Instellingen!$A$22:$A$221,1)),""),""))))</f>
        <v/>
      </c>
      <c r="I447" s="16" t="str">
        <f>IF($B447="","",IFERROR(VLOOKUP($B447,Facturen!$A$3:$W$304,5,FALSE),""))</f>
        <v/>
      </c>
      <c r="J447" s="18" t="str">
        <f>IF($I447="","",IF($I447="SRD",1,IF($I447="USD",IFERROR(INDEX(Instellingen!$B$22:$B$221,MATCH($C447,Instellingen!$A$22:$A$221,1)),""),IF($I447="EUR",IFERROR(INDEX(Instellingen!$C$22:$C$221,MATCH($C447,Instellingen!$A$22:$A$221,1)),""),""))))</f>
        <v/>
      </c>
      <c r="K447" s="14" t="str">
        <f t="shared" si="36"/>
        <v/>
      </c>
      <c r="L447" s="14" t="str">
        <f t="shared" si="37"/>
        <v/>
      </c>
      <c r="M447" s="14" t="str">
        <f>IF($B447="","",IFERROR(VLOOKUP($B447,Facturen!$A$3:$W$304,11,FALSE),""))</f>
        <v/>
      </c>
      <c r="N447" s="15" t="str">
        <f t="shared" si="38"/>
        <v/>
      </c>
      <c r="O447" s="15" t="str">
        <f>IF($B447="","",IFERROR(IF(VLOOKUP($B447,Facturen!$A$3:$W$304,7,FALSE)="",Instellingen!$B$4,VLOOKUP($B447,Facturen!$A$3:$W$304,7,FALSE)),""))</f>
        <v/>
      </c>
      <c r="P447" s="14" t="str">
        <f t="shared" si="39"/>
        <v/>
      </c>
      <c r="Q447" s="14" t="str">
        <f t="shared" si="40"/>
        <v/>
      </c>
      <c r="R447" s="14" t="str">
        <f t="shared" si="41"/>
        <v/>
      </c>
      <c r="S447" s="6"/>
    </row>
    <row r="448" spans="1:19" x14ac:dyDescent="0.3">
      <c r="A448" s="6"/>
      <c r="B448" s="6"/>
      <c r="C448" s="8"/>
      <c r="D448" s="6"/>
      <c r="E448" s="7"/>
      <c r="F448" s="6"/>
      <c r="G448" s="12"/>
      <c r="H448" s="18" t="str">
        <f>IF($F448="","",IF($F448="SRD",1,IF($F448="USD",IFERROR(INDEX(Instellingen!$B$22:$B$221,MATCH($C448,Instellingen!$A$22:$A$221,1)),""),IF($F448="EUR",IFERROR(INDEX(Instellingen!$C$22:$C$221,MATCH($C448,Instellingen!$A$22:$A$221,1)),""),""))))</f>
        <v/>
      </c>
      <c r="I448" s="16" t="str">
        <f>IF($B448="","",IFERROR(VLOOKUP($B448,Facturen!$A$3:$W$304,5,FALSE),""))</f>
        <v/>
      </c>
      <c r="J448" s="18" t="str">
        <f>IF($I448="","",IF($I448="SRD",1,IF($I448="USD",IFERROR(INDEX(Instellingen!$B$22:$B$221,MATCH($C448,Instellingen!$A$22:$A$221,1)),""),IF($I448="EUR",IFERROR(INDEX(Instellingen!$C$22:$C$221,MATCH($C448,Instellingen!$A$22:$A$221,1)),""),""))))</f>
        <v/>
      </c>
      <c r="K448" s="14" t="str">
        <f t="shared" si="36"/>
        <v/>
      </c>
      <c r="L448" s="14" t="str">
        <f t="shared" si="37"/>
        <v/>
      </c>
      <c r="M448" s="14" t="str">
        <f>IF($B448="","",IFERROR(VLOOKUP($B448,Facturen!$A$3:$W$304,11,FALSE),""))</f>
        <v/>
      </c>
      <c r="N448" s="15" t="str">
        <f t="shared" si="38"/>
        <v/>
      </c>
      <c r="O448" s="15" t="str">
        <f>IF($B448="","",IFERROR(IF(VLOOKUP($B448,Facturen!$A$3:$W$304,7,FALSE)="",Instellingen!$B$4,VLOOKUP($B448,Facturen!$A$3:$W$304,7,FALSE)),""))</f>
        <v/>
      </c>
      <c r="P448" s="14" t="str">
        <f t="shared" si="39"/>
        <v/>
      </c>
      <c r="Q448" s="14" t="str">
        <f t="shared" si="40"/>
        <v/>
      </c>
      <c r="R448" s="14" t="str">
        <f t="shared" si="41"/>
        <v/>
      </c>
      <c r="S448" s="6"/>
    </row>
    <row r="449" spans="1:19" x14ac:dyDescent="0.3">
      <c r="A449" s="6"/>
      <c r="B449" s="6"/>
      <c r="C449" s="8"/>
      <c r="D449" s="6"/>
      <c r="E449" s="7"/>
      <c r="F449" s="6"/>
      <c r="G449" s="12"/>
      <c r="H449" s="18" t="str">
        <f>IF($F449="","",IF($F449="SRD",1,IF($F449="USD",IFERROR(INDEX(Instellingen!$B$22:$B$221,MATCH($C449,Instellingen!$A$22:$A$221,1)),""),IF($F449="EUR",IFERROR(INDEX(Instellingen!$C$22:$C$221,MATCH($C449,Instellingen!$A$22:$A$221,1)),""),""))))</f>
        <v/>
      </c>
      <c r="I449" s="16" t="str">
        <f>IF($B449="","",IFERROR(VLOOKUP($B449,Facturen!$A$3:$W$304,5,FALSE),""))</f>
        <v/>
      </c>
      <c r="J449" s="18" t="str">
        <f>IF($I449="","",IF($I449="SRD",1,IF($I449="USD",IFERROR(INDEX(Instellingen!$B$22:$B$221,MATCH($C449,Instellingen!$A$22:$A$221,1)),""),IF($I449="EUR",IFERROR(INDEX(Instellingen!$C$22:$C$221,MATCH($C449,Instellingen!$A$22:$A$221,1)),""),""))))</f>
        <v/>
      </c>
      <c r="K449" s="14" t="str">
        <f t="shared" si="36"/>
        <v/>
      </c>
      <c r="L449" s="14" t="str">
        <f t="shared" si="37"/>
        <v/>
      </c>
      <c r="M449" s="14" t="str">
        <f>IF($B449="","",IFERROR(VLOOKUP($B449,Facturen!$A$3:$W$304,11,FALSE),""))</f>
        <v/>
      </c>
      <c r="N449" s="15" t="str">
        <f t="shared" si="38"/>
        <v/>
      </c>
      <c r="O449" s="15" t="str">
        <f>IF($B449="","",IFERROR(IF(VLOOKUP($B449,Facturen!$A$3:$W$304,7,FALSE)="",Instellingen!$B$4,VLOOKUP($B449,Facturen!$A$3:$W$304,7,FALSE)),""))</f>
        <v/>
      </c>
      <c r="P449" s="14" t="str">
        <f t="shared" si="39"/>
        <v/>
      </c>
      <c r="Q449" s="14" t="str">
        <f t="shared" si="40"/>
        <v/>
      </c>
      <c r="R449" s="14" t="str">
        <f t="shared" si="41"/>
        <v/>
      </c>
      <c r="S449" s="6"/>
    </row>
    <row r="450" spans="1:19" x14ac:dyDescent="0.3">
      <c r="A450" s="6"/>
      <c r="B450" s="6"/>
      <c r="C450" s="8"/>
      <c r="D450" s="6"/>
      <c r="E450" s="7"/>
      <c r="F450" s="6"/>
      <c r="G450" s="12"/>
      <c r="H450" s="18" t="str">
        <f>IF($F450="","",IF($F450="SRD",1,IF($F450="USD",IFERROR(INDEX(Instellingen!$B$22:$B$221,MATCH($C450,Instellingen!$A$22:$A$221,1)),""),IF($F450="EUR",IFERROR(INDEX(Instellingen!$C$22:$C$221,MATCH($C450,Instellingen!$A$22:$A$221,1)),""),""))))</f>
        <v/>
      </c>
      <c r="I450" s="16" t="str">
        <f>IF($B450="","",IFERROR(VLOOKUP($B450,Facturen!$A$3:$W$304,5,FALSE),""))</f>
        <v/>
      </c>
      <c r="J450" s="18" t="str">
        <f>IF($I450="","",IF($I450="SRD",1,IF($I450="USD",IFERROR(INDEX(Instellingen!$B$22:$B$221,MATCH($C450,Instellingen!$A$22:$A$221,1)),""),IF($I450="EUR",IFERROR(INDEX(Instellingen!$C$22:$C$221,MATCH($C450,Instellingen!$A$22:$A$221,1)),""),""))))</f>
        <v/>
      </c>
      <c r="K450" s="14" t="str">
        <f t="shared" si="36"/>
        <v/>
      </c>
      <c r="L450" s="14" t="str">
        <f t="shared" si="37"/>
        <v/>
      </c>
      <c r="M450" s="14" t="str">
        <f>IF($B450="","",IFERROR(VLOOKUP($B450,Facturen!$A$3:$W$304,11,FALSE),""))</f>
        <v/>
      </c>
      <c r="N450" s="15" t="str">
        <f t="shared" si="38"/>
        <v/>
      </c>
      <c r="O450" s="15" t="str">
        <f>IF($B450="","",IFERROR(IF(VLOOKUP($B450,Facturen!$A$3:$W$304,7,FALSE)="",Instellingen!$B$4,VLOOKUP($B450,Facturen!$A$3:$W$304,7,FALSE)),""))</f>
        <v/>
      </c>
      <c r="P450" s="14" t="str">
        <f t="shared" si="39"/>
        <v/>
      </c>
      <c r="Q450" s="14" t="str">
        <f t="shared" si="40"/>
        <v/>
      </c>
      <c r="R450" s="14" t="str">
        <f t="shared" si="41"/>
        <v/>
      </c>
      <c r="S450" s="6"/>
    </row>
    <row r="451" spans="1:19" x14ac:dyDescent="0.3">
      <c r="A451" s="6"/>
      <c r="B451" s="6"/>
      <c r="C451" s="8"/>
      <c r="D451" s="6"/>
      <c r="E451" s="7"/>
      <c r="F451" s="6"/>
      <c r="G451" s="12"/>
      <c r="H451" s="18" t="str">
        <f>IF($F451="","",IF($F451="SRD",1,IF($F451="USD",IFERROR(INDEX(Instellingen!$B$22:$B$221,MATCH($C451,Instellingen!$A$22:$A$221,1)),""),IF($F451="EUR",IFERROR(INDEX(Instellingen!$C$22:$C$221,MATCH($C451,Instellingen!$A$22:$A$221,1)),""),""))))</f>
        <v/>
      </c>
      <c r="I451" s="16" t="str">
        <f>IF($B451="","",IFERROR(VLOOKUP($B451,Facturen!$A$3:$W$304,5,FALSE),""))</f>
        <v/>
      </c>
      <c r="J451" s="18" t="str">
        <f>IF($I451="","",IF($I451="SRD",1,IF($I451="USD",IFERROR(INDEX(Instellingen!$B$22:$B$221,MATCH($C451,Instellingen!$A$22:$A$221,1)),""),IF($I451="EUR",IFERROR(INDEX(Instellingen!$C$22:$C$221,MATCH($C451,Instellingen!$A$22:$A$221,1)),""),""))))</f>
        <v/>
      </c>
      <c r="K451" s="14" t="str">
        <f t="shared" ref="K451:K514" si="42">IF($G451="","",IFERROR($G451*$H451/$J451,0))</f>
        <v/>
      </c>
      <c r="L451" s="14" t="str">
        <f t="shared" ref="L451:L514" si="43">IF($G451="","",IFERROR($G451*$H451,0))</f>
        <v/>
      </c>
      <c r="M451" s="14" t="str">
        <f>IF($B451="","",IFERROR(VLOOKUP($B451,Facturen!$A$3:$W$304,11,FALSE),""))</f>
        <v/>
      </c>
      <c r="N451" s="15" t="str">
        <f t="shared" ref="N451:N514" si="44">IF($M451="","",IFERROR($K451/$M451,0))</f>
        <v/>
      </c>
      <c r="O451" s="15" t="str">
        <f>IF($B451="","",IFERROR(IF(VLOOKUP($B451,Facturen!$A$3:$W$304,7,FALSE)="",Instellingen!$B$4,VLOOKUP($B451,Facturen!$A$3:$W$304,7,FALSE)),""))</f>
        <v/>
      </c>
      <c r="P451" s="14" t="str">
        <f t="shared" ref="P451:P514" si="45">IF($L451="","",IFERROR($L451*$O451/(1+$O451),0))</f>
        <v/>
      </c>
      <c r="Q451" s="14" t="str">
        <f t="shared" ref="Q451:Q514" si="46">IF($E451="","",IFERROR($M451*$E451,0))</f>
        <v/>
      </c>
      <c r="R451" s="14" t="str">
        <f t="shared" ref="R451:R514" si="47">IF($Q451="","",IFERROR($Q451*$J451/$H451,0))</f>
        <v/>
      </c>
      <c r="S451" s="6"/>
    </row>
    <row r="452" spans="1:19" x14ac:dyDescent="0.3">
      <c r="A452" s="6"/>
      <c r="B452" s="6"/>
      <c r="C452" s="8"/>
      <c r="D452" s="6"/>
      <c r="E452" s="7"/>
      <c r="F452" s="6"/>
      <c r="G452" s="12"/>
      <c r="H452" s="18" t="str">
        <f>IF($F452="","",IF($F452="SRD",1,IF($F452="USD",IFERROR(INDEX(Instellingen!$B$22:$B$221,MATCH($C452,Instellingen!$A$22:$A$221,1)),""),IF($F452="EUR",IFERROR(INDEX(Instellingen!$C$22:$C$221,MATCH($C452,Instellingen!$A$22:$A$221,1)),""),""))))</f>
        <v/>
      </c>
      <c r="I452" s="16" t="str">
        <f>IF($B452="","",IFERROR(VLOOKUP($B452,Facturen!$A$3:$W$304,5,FALSE),""))</f>
        <v/>
      </c>
      <c r="J452" s="18" t="str">
        <f>IF($I452="","",IF($I452="SRD",1,IF($I452="USD",IFERROR(INDEX(Instellingen!$B$22:$B$221,MATCH($C452,Instellingen!$A$22:$A$221,1)),""),IF($I452="EUR",IFERROR(INDEX(Instellingen!$C$22:$C$221,MATCH($C452,Instellingen!$A$22:$A$221,1)),""),""))))</f>
        <v/>
      </c>
      <c r="K452" s="14" t="str">
        <f t="shared" si="42"/>
        <v/>
      </c>
      <c r="L452" s="14" t="str">
        <f t="shared" si="43"/>
        <v/>
      </c>
      <c r="M452" s="14" t="str">
        <f>IF($B452="","",IFERROR(VLOOKUP($B452,Facturen!$A$3:$W$304,11,FALSE),""))</f>
        <v/>
      </c>
      <c r="N452" s="15" t="str">
        <f t="shared" si="44"/>
        <v/>
      </c>
      <c r="O452" s="15" t="str">
        <f>IF($B452="","",IFERROR(IF(VLOOKUP($B452,Facturen!$A$3:$W$304,7,FALSE)="",Instellingen!$B$4,VLOOKUP($B452,Facturen!$A$3:$W$304,7,FALSE)),""))</f>
        <v/>
      </c>
      <c r="P452" s="14" t="str">
        <f t="shared" si="45"/>
        <v/>
      </c>
      <c r="Q452" s="14" t="str">
        <f t="shared" si="46"/>
        <v/>
      </c>
      <c r="R452" s="14" t="str">
        <f t="shared" si="47"/>
        <v/>
      </c>
      <c r="S452" s="6"/>
    </row>
    <row r="453" spans="1:19" x14ac:dyDescent="0.3">
      <c r="A453" s="6"/>
      <c r="B453" s="6"/>
      <c r="C453" s="8"/>
      <c r="D453" s="6"/>
      <c r="E453" s="7"/>
      <c r="F453" s="6"/>
      <c r="G453" s="12"/>
      <c r="H453" s="18" t="str">
        <f>IF($F453="","",IF($F453="SRD",1,IF($F453="USD",IFERROR(INDEX(Instellingen!$B$22:$B$221,MATCH($C453,Instellingen!$A$22:$A$221,1)),""),IF($F453="EUR",IFERROR(INDEX(Instellingen!$C$22:$C$221,MATCH($C453,Instellingen!$A$22:$A$221,1)),""),""))))</f>
        <v/>
      </c>
      <c r="I453" s="16" t="str">
        <f>IF($B453="","",IFERROR(VLOOKUP($B453,Facturen!$A$3:$W$304,5,FALSE),""))</f>
        <v/>
      </c>
      <c r="J453" s="18" t="str">
        <f>IF($I453="","",IF($I453="SRD",1,IF($I453="USD",IFERROR(INDEX(Instellingen!$B$22:$B$221,MATCH($C453,Instellingen!$A$22:$A$221,1)),""),IF($I453="EUR",IFERROR(INDEX(Instellingen!$C$22:$C$221,MATCH($C453,Instellingen!$A$22:$A$221,1)),""),""))))</f>
        <v/>
      </c>
      <c r="K453" s="14" t="str">
        <f t="shared" si="42"/>
        <v/>
      </c>
      <c r="L453" s="14" t="str">
        <f t="shared" si="43"/>
        <v/>
      </c>
      <c r="M453" s="14" t="str">
        <f>IF($B453="","",IFERROR(VLOOKUP($B453,Facturen!$A$3:$W$304,11,FALSE),""))</f>
        <v/>
      </c>
      <c r="N453" s="15" t="str">
        <f t="shared" si="44"/>
        <v/>
      </c>
      <c r="O453" s="15" t="str">
        <f>IF($B453="","",IFERROR(IF(VLOOKUP($B453,Facturen!$A$3:$W$304,7,FALSE)="",Instellingen!$B$4,VLOOKUP($B453,Facturen!$A$3:$W$304,7,FALSE)),""))</f>
        <v/>
      </c>
      <c r="P453" s="14" t="str">
        <f t="shared" si="45"/>
        <v/>
      </c>
      <c r="Q453" s="14" t="str">
        <f t="shared" si="46"/>
        <v/>
      </c>
      <c r="R453" s="14" t="str">
        <f t="shared" si="47"/>
        <v/>
      </c>
      <c r="S453" s="6"/>
    </row>
    <row r="454" spans="1:19" x14ac:dyDescent="0.3">
      <c r="A454" s="6"/>
      <c r="B454" s="6"/>
      <c r="C454" s="8"/>
      <c r="D454" s="6"/>
      <c r="E454" s="7"/>
      <c r="F454" s="6"/>
      <c r="G454" s="12"/>
      <c r="H454" s="18" t="str">
        <f>IF($F454="","",IF($F454="SRD",1,IF($F454="USD",IFERROR(INDEX(Instellingen!$B$22:$B$221,MATCH($C454,Instellingen!$A$22:$A$221,1)),""),IF($F454="EUR",IFERROR(INDEX(Instellingen!$C$22:$C$221,MATCH($C454,Instellingen!$A$22:$A$221,1)),""),""))))</f>
        <v/>
      </c>
      <c r="I454" s="16" t="str">
        <f>IF($B454="","",IFERROR(VLOOKUP($B454,Facturen!$A$3:$W$304,5,FALSE),""))</f>
        <v/>
      </c>
      <c r="J454" s="18" t="str">
        <f>IF($I454="","",IF($I454="SRD",1,IF($I454="USD",IFERROR(INDEX(Instellingen!$B$22:$B$221,MATCH($C454,Instellingen!$A$22:$A$221,1)),""),IF($I454="EUR",IFERROR(INDEX(Instellingen!$C$22:$C$221,MATCH($C454,Instellingen!$A$22:$A$221,1)),""),""))))</f>
        <v/>
      </c>
      <c r="K454" s="14" t="str">
        <f t="shared" si="42"/>
        <v/>
      </c>
      <c r="L454" s="14" t="str">
        <f t="shared" si="43"/>
        <v/>
      </c>
      <c r="M454" s="14" t="str">
        <f>IF($B454="","",IFERROR(VLOOKUP($B454,Facturen!$A$3:$W$304,11,FALSE),""))</f>
        <v/>
      </c>
      <c r="N454" s="15" t="str">
        <f t="shared" si="44"/>
        <v/>
      </c>
      <c r="O454" s="15" t="str">
        <f>IF($B454="","",IFERROR(IF(VLOOKUP($B454,Facturen!$A$3:$W$304,7,FALSE)="",Instellingen!$B$4,VLOOKUP($B454,Facturen!$A$3:$W$304,7,FALSE)),""))</f>
        <v/>
      </c>
      <c r="P454" s="14" t="str">
        <f t="shared" si="45"/>
        <v/>
      </c>
      <c r="Q454" s="14" t="str">
        <f t="shared" si="46"/>
        <v/>
      </c>
      <c r="R454" s="14" t="str">
        <f t="shared" si="47"/>
        <v/>
      </c>
      <c r="S454" s="6"/>
    </row>
    <row r="455" spans="1:19" x14ac:dyDescent="0.3">
      <c r="A455" s="6"/>
      <c r="B455" s="6"/>
      <c r="C455" s="8"/>
      <c r="D455" s="6"/>
      <c r="E455" s="7"/>
      <c r="F455" s="6"/>
      <c r="G455" s="12"/>
      <c r="H455" s="18" t="str">
        <f>IF($F455="","",IF($F455="SRD",1,IF($F455="USD",IFERROR(INDEX(Instellingen!$B$22:$B$221,MATCH($C455,Instellingen!$A$22:$A$221,1)),""),IF($F455="EUR",IFERROR(INDEX(Instellingen!$C$22:$C$221,MATCH($C455,Instellingen!$A$22:$A$221,1)),""),""))))</f>
        <v/>
      </c>
      <c r="I455" s="16" t="str">
        <f>IF($B455="","",IFERROR(VLOOKUP($B455,Facturen!$A$3:$W$304,5,FALSE),""))</f>
        <v/>
      </c>
      <c r="J455" s="18" t="str">
        <f>IF($I455="","",IF($I455="SRD",1,IF($I455="USD",IFERROR(INDEX(Instellingen!$B$22:$B$221,MATCH($C455,Instellingen!$A$22:$A$221,1)),""),IF($I455="EUR",IFERROR(INDEX(Instellingen!$C$22:$C$221,MATCH($C455,Instellingen!$A$22:$A$221,1)),""),""))))</f>
        <v/>
      </c>
      <c r="K455" s="14" t="str">
        <f t="shared" si="42"/>
        <v/>
      </c>
      <c r="L455" s="14" t="str">
        <f t="shared" si="43"/>
        <v/>
      </c>
      <c r="M455" s="14" t="str">
        <f>IF($B455="","",IFERROR(VLOOKUP($B455,Facturen!$A$3:$W$304,11,FALSE),""))</f>
        <v/>
      </c>
      <c r="N455" s="15" t="str">
        <f t="shared" si="44"/>
        <v/>
      </c>
      <c r="O455" s="15" t="str">
        <f>IF($B455="","",IFERROR(IF(VLOOKUP($B455,Facturen!$A$3:$W$304,7,FALSE)="",Instellingen!$B$4,VLOOKUP($B455,Facturen!$A$3:$W$304,7,FALSE)),""))</f>
        <v/>
      </c>
      <c r="P455" s="14" t="str">
        <f t="shared" si="45"/>
        <v/>
      </c>
      <c r="Q455" s="14" t="str">
        <f t="shared" si="46"/>
        <v/>
      </c>
      <c r="R455" s="14" t="str">
        <f t="shared" si="47"/>
        <v/>
      </c>
      <c r="S455" s="6"/>
    </row>
    <row r="456" spans="1:19" x14ac:dyDescent="0.3">
      <c r="A456" s="6"/>
      <c r="B456" s="6"/>
      <c r="C456" s="8"/>
      <c r="D456" s="6"/>
      <c r="E456" s="7"/>
      <c r="F456" s="6"/>
      <c r="G456" s="12"/>
      <c r="H456" s="18" t="str">
        <f>IF($F456="","",IF($F456="SRD",1,IF($F456="USD",IFERROR(INDEX(Instellingen!$B$22:$B$221,MATCH($C456,Instellingen!$A$22:$A$221,1)),""),IF($F456="EUR",IFERROR(INDEX(Instellingen!$C$22:$C$221,MATCH($C456,Instellingen!$A$22:$A$221,1)),""),""))))</f>
        <v/>
      </c>
      <c r="I456" s="16" t="str">
        <f>IF($B456="","",IFERROR(VLOOKUP($B456,Facturen!$A$3:$W$304,5,FALSE),""))</f>
        <v/>
      </c>
      <c r="J456" s="18" t="str">
        <f>IF($I456="","",IF($I456="SRD",1,IF($I456="USD",IFERROR(INDEX(Instellingen!$B$22:$B$221,MATCH($C456,Instellingen!$A$22:$A$221,1)),""),IF($I456="EUR",IFERROR(INDEX(Instellingen!$C$22:$C$221,MATCH($C456,Instellingen!$A$22:$A$221,1)),""),""))))</f>
        <v/>
      </c>
      <c r="K456" s="14" t="str">
        <f t="shared" si="42"/>
        <v/>
      </c>
      <c r="L456" s="14" t="str">
        <f t="shared" si="43"/>
        <v/>
      </c>
      <c r="M456" s="14" t="str">
        <f>IF($B456="","",IFERROR(VLOOKUP($B456,Facturen!$A$3:$W$304,11,FALSE),""))</f>
        <v/>
      </c>
      <c r="N456" s="15" t="str">
        <f t="shared" si="44"/>
        <v/>
      </c>
      <c r="O456" s="15" t="str">
        <f>IF($B456="","",IFERROR(IF(VLOOKUP($B456,Facturen!$A$3:$W$304,7,FALSE)="",Instellingen!$B$4,VLOOKUP($B456,Facturen!$A$3:$W$304,7,FALSE)),""))</f>
        <v/>
      </c>
      <c r="P456" s="14" t="str">
        <f t="shared" si="45"/>
        <v/>
      </c>
      <c r="Q456" s="14" t="str">
        <f t="shared" si="46"/>
        <v/>
      </c>
      <c r="R456" s="14" t="str">
        <f t="shared" si="47"/>
        <v/>
      </c>
      <c r="S456" s="6"/>
    </row>
    <row r="457" spans="1:19" x14ac:dyDescent="0.3">
      <c r="A457" s="6"/>
      <c r="B457" s="6"/>
      <c r="C457" s="8"/>
      <c r="D457" s="6"/>
      <c r="E457" s="7"/>
      <c r="F457" s="6"/>
      <c r="G457" s="12"/>
      <c r="H457" s="18" t="str">
        <f>IF($F457="","",IF($F457="SRD",1,IF($F457="USD",IFERROR(INDEX(Instellingen!$B$22:$B$221,MATCH($C457,Instellingen!$A$22:$A$221,1)),""),IF($F457="EUR",IFERROR(INDEX(Instellingen!$C$22:$C$221,MATCH($C457,Instellingen!$A$22:$A$221,1)),""),""))))</f>
        <v/>
      </c>
      <c r="I457" s="16" t="str">
        <f>IF($B457="","",IFERROR(VLOOKUP($B457,Facturen!$A$3:$W$304,5,FALSE),""))</f>
        <v/>
      </c>
      <c r="J457" s="18" t="str">
        <f>IF($I457="","",IF($I457="SRD",1,IF($I457="USD",IFERROR(INDEX(Instellingen!$B$22:$B$221,MATCH($C457,Instellingen!$A$22:$A$221,1)),""),IF($I457="EUR",IFERROR(INDEX(Instellingen!$C$22:$C$221,MATCH($C457,Instellingen!$A$22:$A$221,1)),""),""))))</f>
        <v/>
      </c>
      <c r="K457" s="14" t="str">
        <f t="shared" si="42"/>
        <v/>
      </c>
      <c r="L457" s="14" t="str">
        <f t="shared" si="43"/>
        <v/>
      </c>
      <c r="M457" s="14" t="str">
        <f>IF($B457="","",IFERROR(VLOOKUP($B457,Facturen!$A$3:$W$304,11,FALSE),""))</f>
        <v/>
      </c>
      <c r="N457" s="15" t="str">
        <f t="shared" si="44"/>
        <v/>
      </c>
      <c r="O457" s="15" t="str">
        <f>IF($B457="","",IFERROR(IF(VLOOKUP($B457,Facturen!$A$3:$W$304,7,FALSE)="",Instellingen!$B$4,VLOOKUP($B457,Facturen!$A$3:$W$304,7,FALSE)),""))</f>
        <v/>
      </c>
      <c r="P457" s="14" t="str">
        <f t="shared" si="45"/>
        <v/>
      </c>
      <c r="Q457" s="14" t="str">
        <f t="shared" si="46"/>
        <v/>
      </c>
      <c r="R457" s="14" t="str">
        <f t="shared" si="47"/>
        <v/>
      </c>
      <c r="S457" s="6"/>
    </row>
    <row r="458" spans="1:19" x14ac:dyDescent="0.3">
      <c r="A458" s="6"/>
      <c r="B458" s="6"/>
      <c r="C458" s="8"/>
      <c r="D458" s="6"/>
      <c r="E458" s="7"/>
      <c r="F458" s="6"/>
      <c r="G458" s="12"/>
      <c r="H458" s="18" t="str">
        <f>IF($F458="","",IF($F458="SRD",1,IF($F458="USD",IFERROR(INDEX(Instellingen!$B$22:$B$221,MATCH($C458,Instellingen!$A$22:$A$221,1)),""),IF($F458="EUR",IFERROR(INDEX(Instellingen!$C$22:$C$221,MATCH($C458,Instellingen!$A$22:$A$221,1)),""),""))))</f>
        <v/>
      </c>
      <c r="I458" s="16" t="str">
        <f>IF($B458="","",IFERROR(VLOOKUP($B458,Facturen!$A$3:$W$304,5,FALSE),""))</f>
        <v/>
      </c>
      <c r="J458" s="18" t="str">
        <f>IF($I458="","",IF($I458="SRD",1,IF($I458="USD",IFERROR(INDEX(Instellingen!$B$22:$B$221,MATCH($C458,Instellingen!$A$22:$A$221,1)),""),IF($I458="EUR",IFERROR(INDEX(Instellingen!$C$22:$C$221,MATCH($C458,Instellingen!$A$22:$A$221,1)),""),""))))</f>
        <v/>
      </c>
      <c r="K458" s="14" t="str">
        <f t="shared" si="42"/>
        <v/>
      </c>
      <c r="L458" s="14" t="str">
        <f t="shared" si="43"/>
        <v/>
      </c>
      <c r="M458" s="14" t="str">
        <f>IF($B458="","",IFERROR(VLOOKUP($B458,Facturen!$A$3:$W$304,11,FALSE),""))</f>
        <v/>
      </c>
      <c r="N458" s="15" t="str">
        <f t="shared" si="44"/>
        <v/>
      </c>
      <c r="O458" s="15" t="str">
        <f>IF($B458="","",IFERROR(IF(VLOOKUP($B458,Facturen!$A$3:$W$304,7,FALSE)="",Instellingen!$B$4,VLOOKUP($B458,Facturen!$A$3:$W$304,7,FALSE)),""))</f>
        <v/>
      </c>
      <c r="P458" s="14" t="str">
        <f t="shared" si="45"/>
        <v/>
      </c>
      <c r="Q458" s="14" t="str">
        <f t="shared" si="46"/>
        <v/>
      </c>
      <c r="R458" s="14" t="str">
        <f t="shared" si="47"/>
        <v/>
      </c>
      <c r="S458" s="6"/>
    </row>
    <row r="459" spans="1:19" x14ac:dyDescent="0.3">
      <c r="A459" s="6"/>
      <c r="B459" s="6"/>
      <c r="C459" s="8"/>
      <c r="D459" s="6"/>
      <c r="E459" s="7"/>
      <c r="F459" s="6"/>
      <c r="G459" s="12"/>
      <c r="H459" s="18" t="str">
        <f>IF($F459="","",IF($F459="SRD",1,IF($F459="USD",IFERROR(INDEX(Instellingen!$B$22:$B$221,MATCH($C459,Instellingen!$A$22:$A$221,1)),""),IF($F459="EUR",IFERROR(INDEX(Instellingen!$C$22:$C$221,MATCH($C459,Instellingen!$A$22:$A$221,1)),""),""))))</f>
        <v/>
      </c>
      <c r="I459" s="16" t="str">
        <f>IF($B459="","",IFERROR(VLOOKUP($B459,Facturen!$A$3:$W$304,5,FALSE),""))</f>
        <v/>
      </c>
      <c r="J459" s="18" t="str">
        <f>IF($I459="","",IF($I459="SRD",1,IF($I459="USD",IFERROR(INDEX(Instellingen!$B$22:$B$221,MATCH($C459,Instellingen!$A$22:$A$221,1)),""),IF($I459="EUR",IFERROR(INDEX(Instellingen!$C$22:$C$221,MATCH($C459,Instellingen!$A$22:$A$221,1)),""),""))))</f>
        <v/>
      </c>
      <c r="K459" s="14" t="str">
        <f t="shared" si="42"/>
        <v/>
      </c>
      <c r="L459" s="14" t="str">
        <f t="shared" si="43"/>
        <v/>
      </c>
      <c r="M459" s="14" t="str">
        <f>IF($B459="","",IFERROR(VLOOKUP($B459,Facturen!$A$3:$W$304,11,FALSE),""))</f>
        <v/>
      </c>
      <c r="N459" s="15" t="str">
        <f t="shared" si="44"/>
        <v/>
      </c>
      <c r="O459" s="15" t="str">
        <f>IF($B459="","",IFERROR(IF(VLOOKUP($B459,Facturen!$A$3:$W$304,7,FALSE)="",Instellingen!$B$4,VLOOKUP($B459,Facturen!$A$3:$W$304,7,FALSE)),""))</f>
        <v/>
      </c>
      <c r="P459" s="14" t="str">
        <f t="shared" si="45"/>
        <v/>
      </c>
      <c r="Q459" s="14" t="str">
        <f t="shared" si="46"/>
        <v/>
      </c>
      <c r="R459" s="14" t="str">
        <f t="shared" si="47"/>
        <v/>
      </c>
      <c r="S459" s="6"/>
    </row>
    <row r="460" spans="1:19" x14ac:dyDescent="0.3">
      <c r="A460" s="6"/>
      <c r="B460" s="6"/>
      <c r="C460" s="8"/>
      <c r="D460" s="6"/>
      <c r="E460" s="7"/>
      <c r="F460" s="6"/>
      <c r="G460" s="12"/>
      <c r="H460" s="18" t="str">
        <f>IF($F460="","",IF($F460="SRD",1,IF($F460="USD",IFERROR(INDEX(Instellingen!$B$22:$B$221,MATCH($C460,Instellingen!$A$22:$A$221,1)),""),IF($F460="EUR",IFERROR(INDEX(Instellingen!$C$22:$C$221,MATCH($C460,Instellingen!$A$22:$A$221,1)),""),""))))</f>
        <v/>
      </c>
      <c r="I460" s="16" t="str">
        <f>IF($B460="","",IFERROR(VLOOKUP($B460,Facturen!$A$3:$W$304,5,FALSE),""))</f>
        <v/>
      </c>
      <c r="J460" s="18" t="str">
        <f>IF($I460="","",IF($I460="SRD",1,IF($I460="USD",IFERROR(INDEX(Instellingen!$B$22:$B$221,MATCH($C460,Instellingen!$A$22:$A$221,1)),""),IF($I460="EUR",IFERROR(INDEX(Instellingen!$C$22:$C$221,MATCH($C460,Instellingen!$A$22:$A$221,1)),""),""))))</f>
        <v/>
      </c>
      <c r="K460" s="14" t="str">
        <f t="shared" si="42"/>
        <v/>
      </c>
      <c r="L460" s="14" t="str">
        <f t="shared" si="43"/>
        <v/>
      </c>
      <c r="M460" s="14" t="str">
        <f>IF($B460="","",IFERROR(VLOOKUP($B460,Facturen!$A$3:$W$304,11,FALSE),""))</f>
        <v/>
      </c>
      <c r="N460" s="15" t="str">
        <f t="shared" si="44"/>
        <v/>
      </c>
      <c r="O460" s="15" t="str">
        <f>IF($B460="","",IFERROR(IF(VLOOKUP($B460,Facturen!$A$3:$W$304,7,FALSE)="",Instellingen!$B$4,VLOOKUP($B460,Facturen!$A$3:$W$304,7,FALSE)),""))</f>
        <v/>
      </c>
      <c r="P460" s="14" t="str">
        <f t="shared" si="45"/>
        <v/>
      </c>
      <c r="Q460" s="14" t="str">
        <f t="shared" si="46"/>
        <v/>
      </c>
      <c r="R460" s="14" t="str">
        <f t="shared" si="47"/>
        <v/>
      </c>
      <c r="S460" s="6"/>
    </row>
    <row r="461" spans="1:19" x14ac:dyDescent="0.3">
      <c r="A461" s="6"/>
      <c r="B461" s="6"/>
      <c r="C461" s="8"/>
      <c r="D461" s="6"/>
      <c r="E461" s="7"/>
      <c r="F461" s="6"/>
      <c r="G461" s="12"/>
      <c r="H461" s="18" t="str">
        <f>IF($F461="","",IF($F461="SRD",1,IF($F461="USD",IFERROR(INDEX(Instellingen!$B$22:$B$221,MATCH($C461,Instellingen!$A$22:$A$221,1)),""),IF($F461="EUR",IFERROR(INDEX(Instellingen!$C$22:$C$221,MATCH($C461,Instellingen!$A$22:$A$221,1)),""),""))))</f>
        <v/>
      </c>
      <c r="I461" s="16" t="str">
        <f>IF($B461="","",IFERROR(VLOOKUP($B461,Facturen!$A$3:$W$304,5,FALSE),""))</f>
        <v/>
      </c>
      <c r="J461" s="18" t="str">
        <f>IF($I461="","",IF($I461="SRD",1,IF($I461="USD",IFERROR(INDEX(Instellingen!$B$22:$B$221,MATCH($C461,Instellingen!$A$22:$A$221,1)),""),IF($I461="EUR",IFERROR(INDEX(Instellingen!$C$22:$C$221,MATCH($C461,Instellingen!$A$22:$A$221,1)),""),""))))</f>
        <v/>
      </c>
      <c r="K461" s="14" t="str">
        <f t="shared" si="42"/>
        <v/>
      </c>
      <c r="L461" s="14" t="str">
        <f t="shared" si="43"/>
        <v/>
      </c>
      <c r="M461" s="14" t="str">
        <f>IF($B461="","",IFERROR(VLOOKUP($B461,Facturen!$A$3:$W$304,11,FALSE),""))</f>
        <v/>
      </c>
      <c r="N461" s="15" t="str">
        <f t="shared" si="44"/>
        <v/>
      </c>
      <c r="O461" s="15" t="str">
        <f>IF($B461="","",IFERROR(IF(VLOOKUP($B461,Facturen!$A$3:$W$304,7,FALSE)="",Instellingen!$B$4,VLOOKUP($B461,Facturen!$A$3:$W$304,7,FALSE)),""))</f>
        <v/>
      </c>
      <c r="P461" s="14" t="str">
        <f t="shared" si="45"/>
        <v/>
      </c>
      <c r="Q461" s="14" t="str">
        <f t="shared" si="46"/>
        <v/>
      </c>
      <c r="R461" s="14" t="str">
        <f t="shared" si="47"/>
        <v/>
      </c>
      <c r="S461" s="6"/>
    </row>
    <row r="462" spans="1:19" x14ac:dyDescent="0.3">
      <c r="A462" s="6"/>
      <c r="B462" s="6"/>
      <c r="C462" s="8"/>
      <c r="D462" s="6"/>
      <c r="E462" s="7"/>
      <c r="F462" s="6"/>
      <c r="G462" s="12"/>
      <c r="H462" s="18" t="str">
        <f>IF($F462="","",IF($F462="SRD",1,IF($F462="USD",IFERROR(INDEX(Instellingen!$B$22:$B$221,MATCH($C462,Instellingen!$A$22:$A$221,1)),""),IF($F462="EUR",IFERROR(INDEX(Instellingen!$C$22:$C$221,MATCH($C462,Instellingen!$A$22:$A$221,1)),""),""))))</f>
        <v/>
      </c>
      <c r="I462" s="16" t="str">
        <f>IF($B462="","",IFERROR(VLOOKUP($B462,Facturen!$A$3:$W$304,5,FALSE),""))</f>
        <v/>
      </c>
      <c r="J462" s="18" t="str">
        <f>IF($I462="","",IF($I462="SRD",1,IF($I462="USD",IFERROR(INDEX(Instellingen!$B$22:$B$221,MATCH($C462,Instellingen!$A$22:$A$221,1)),""),IF($I462="EUR",IFERROR(INDEX(Instellingen!$C$22:$C$221,MATCH($C462,Instellingen!$A$22:$A$221,1)),""),""))))</f>
        <v/>
      </c>
      <c r="K462" s="14" t="str">
        <f t="shared" si="42"/>
        <v/>
      </c>
      <c r="L462" s="14" t="str">
        <f t="shared" si="43"/>
        <v/>
      </c>
      <c r="M462" s="14" t="str">
        <f>IF($B462="","",IFERROR(VLOOKUP($B462,Facturen!$A$3:$W$304,11,FALSE),""))</f>
        <v/>
      </c>
      <c r="N462" s="15" t="str">
        <f t="shared" si="44"/>
        <v/>
      </c>
      <c r="O462" s="15" t="str">
        <f>IF($B462="","",IFERROR(IF(VLOOKUP($B462,Facturen!$A$3:$W$304,7,FALSE)="",Instellingen!$B$4,VLOOKUP($B462,Facturen!$A$3:$W$304,7,FALSE)),""))</f>
        <v/>
      </c>
      <c r="P462" s="14" t="str">
        <f t="shared" si="45"/>
        <v/>
      </c>
      <c r="Q462" s="14" t="str">
        <f t="shared" si="46"/>
        <v/>
      </c>
      <c r="R462" s="14" t="str">
        <f t="shared" si="47"/>
        <v/>
      </c>
      <c r="S462" s="6"/>
    </row>
    <row r="463" spans="1:19" x14ac:dyDescent="0.3">
      <c r="A463" s="6"/>
      <c r="B463" s="6"/>
      <c r="C463" s="8"/>
      <c r="D463" s="6"/>
      <c r="E463" s="7"/>
      <c r="F463" s="6"/>
      <c r="G463" s="12"/>
      <c r="H463" s="18" t="str">
        <f>IF($F463="","",IF($F463="SRD",1,IF($F463="USD",IFERROR(INDEX(Instellingen!$B$22:$B$221,MATCH($C463,Instellingen!$A$22:$A$221,1)),""),IF($F463="EUR",IFERROR(INDEX(Instellingen!$C$22:$C$221,MATCH($C463,Instellingen!$A$22:$A$221,1)),""),""))))</f>
        <v/>
      </c>
      <c r="I463" s="16" t="str">
        <f>IF($B463="","",IFERROR(VLOOKUP($B463,Facturen!$A$3:$W$304,5,FALSE),""))</f>
        <v/>
      </c>
      <c r="J463" s="18" t="str">
        <f>IF($I463="","",IF($I463="SRD",1,IF($I463="USD",IFERROR(INDEX(Instellingen!$B$22:$B$221,MATCH($C463,Instellingen!$A$22:$A$221,1)),""),IF($I463="EUR",IFERROR(INDEX(Instellingen!$C$22:$C$221,MATCH($C463,Instellingen!$A$22:$A$221,1)),""),""))))</f>
        <v/>
      </c>
      <c r="K463" s="14" t="str">
        <f t="shared" si="42"/>
        <v/>
      </c>
      <c r="L463" s="14" t="str">
        <f t="shared" si="43"/>
        <v/>
      </c>
      <c r="M463" s="14" t="str">
        <f>IF($B463="","",IFERROR(VLOOKUP($B463,Facturen!$A$3:$W$304,11,FALSE),""))</f>
        <v/>
      </c>
      <c r="N463" s="15" t="str">
        <f t="shared" si="44"/>
        <v/>
      </c>
      <c r="O463" s="15" t="str">
        <f>IF($B463="","",IFERROR(IF(VLOOKUP($B463,Facturen!$A$3:$W$304,7,FALSE)="",Instellingen!$B$4,VLOOKUP($B463,Facturen!$A$3:$W$304,7,FALSE)),""))</f>
        <v/>
      </c>
      <c r="P463" s="14" t="str">
        <f t="shared" si="45"/>
        <v/>
      </c>
      <c r="Q463" s="14" t="str">
        <f t="shared" si="46"/>
        <v/>
      </c>
      <c r="R463" s="14" t="str">
        <f t="shared" si="47"/>
        <v/>
      </c>
      <c r="S463" s="6"/>
    </row>
    <row r="464" spans="1:19" x14ac:dyDescent="0.3">
      <c r="A464" s="6"/>
      <c r="B464" s="6"/>
      <c r="C464" s="8"/>
      <c r="D464" s="6"/>
      <c r="E464" s="7"/>
      <c r="F464" s="6"/>
      <c r="G464" s="12"/>
      <c r="H464" s="18" t="str">
        <f>IF($F464="","",IF($F464="SRD",1,IF($F464="USD",IFERROR(INDEX(Instellingen!$B$22:$B$221,MATCH($C464,Instellingen!$A$22:$A$221,1)),""),IF($F464="EUR",IFERROR(INDEX(Instellingen!$C$22:$C$221,MATCH($C464,Instellingen!$A$22:$A$221,1)),""),""))))</f>
        <v/>
      </c>
      <c r="I464" s="16" t="str">
        <f>IF($B464="","",IFERROR(VLOOKUP($B464,Facturen!$A$3:$W$304,5,FALSE),""))</f>
        <v/>
      </c>
      <c r="J464" s="18" t="str">
        <f>IF($I464="","",IF($I464="SRD",1,IF($I464="USD",IFERROR(INDEX(Instellingen!$B$22:$B$221,MATCH($C464,Instellingen!$A$22:$A$221,1)),""),IF($I464="EUR",IFERROR(INDEX(Instellingen!$C$22:$C$221,MATCH($C464,Instellingen!$A$22:$A$221,1)),""),""))))</f>
        <v/>
      </c>
      <c r="K464" s="14" t="str">
        <f t="shared" si="42"/>
        <v/>
      </c>
      <c r="L464" s="14" t="str">
        <f t="shared" si="43"/>
        <v/>
      </c>
      <c r="M464" s="14" t="str">
        <f>IF($B464="","",IFERROR(VLOOKUP($B464,Facturen!$A$3:$W$304,11,FALSE),""))</f>
        <v/>
      </c>
      <c r="N464" s="15" t="str">
        <f t="shared" si="44"/>
        <v/>
      </c>
      <c r="O464" s="15" t="str">
        <f>IF($B464="","",IFERROR(IF(VLOOKUP($B464,Facturen!$A$3:$W$304,7,FALSE)="",Instellingen!$B$4,VLOOKUP($B464,Facturen!$A$3:$W$304,7,FALSE)),""))</f>
        <v/>
      </c>
      <c r="P464" s="14" t="str">
        <f t="shared" si="45"/>
        <v/>
      </c>
      <c r="Q464" s="14" t="str">
        <f t="shared" si="46"/>
        <v/>
      </c>
      <c r="R464" s="14" t="str">
        <f t="shared" si="47"/>
        <v/>
      </c>
      <c r="S464" s="6"/>
    </row>
    <row r="465" spans="1:19" x14ac:dyDescent="0.3">
      <c r="A465" s="6"/>
      <c r="B465" s="6"/>
      <c r="C465" s="8"/>
      <c r="D465" s="6"/>
      <c r="E465" s="7"/>
      <c r="F465" s="6"/>
      <c r="G465" s="12"/>
      <c r="H465" s="18" t="str">
        <f>IF($F465="","",IF($F465="SRD",1,IF($F465="USD",IFERROR(INDEX(Instellingen!$B$22:$B$221,MATCH($C465,Instellingen!$A$22:$A$221,1)),""),IF($F465="EUR",IFERROR(INDEX(Instellingen!$C$22:$C$221,MATCH($C465,Instellingen!$A$22:$A$221,1)),""),""))))</f>
        <v/>
      </c>
      <c r="I465" s="16" t="str">
        <f>IF($B465="","",IFERROR(VLOOKUP($B465,Facturen!$A$3:$W$304,5,FALSE),""))</f>
        <v/>
      </c>
      <c r="J465" s="18" t="str">
        <f>IF($I465="","",IF($I465="SRD",1,IF($I465="USD",IFERROR(INDEX(Instellingen!$B$22:$B$221,MATCH($C465,Instellingen!$A$22:$A$221,1)),""),IF($I465="EUR",IFERROR(INDEX(Instellingen!$C$22:$C$221,MATCH($C465,Instellingen!$A$22:$A$221,1)),""),""))))</f>
        <v/>
      </c>
      <c r="K465" s="14" t="str">
        <f t="shared" si="42"/>
        <v/>
      </c>
      <c r="L465" s="14" t="str">
        <f t="shared" si="43"/>
        <v/>
      </c>
      <c r="M465" s="14" t="str">
        <f>IF($B465="","",IFERROR(VLOOKUP($B465,Facturen!$A$3:$W$304,11,FALSE),""))</f>
        <v/>
      </c>
      <c r="N465" s="15" t="str">
        <f t="shared" si="44"/>
        <v/>
      </c>
      <c r="O465" s="15" t="str">
        <f>IF($B465="","",IFERROR(IF(VLOOKUP($B465,Facturen!$A$3:$W$304,7,FALSE)="",Instellingen!$B$4,VLOOKUP($B465,Facturen!$A$3:$W$304,7,FALSE)),""))</f>
        <v/>
      </c>
      <c r="P465" s="14" t="str">
        <f t="shared" si="45"/>
        <v/>
      </c>
      <c r="Q465" s="14" t="str">
        <f t="shared" si="46"/>
        <v/>
      </c>
      <c r="R465" s="14" t="str">
        <f t="shared" si="47"/>
        <v/>
      </c>
      <c r="S465" s="6"/>
    </row>
    <row r="466" spans="1:19" x14ac:dyDescent="0.3">
      <c r="A466" s="6"/>
      <c r="B466" s="6"/>
      <c r="C466" s="8"/>
      <c r="D466" s="6"/>
      <c r="E466" s="7"/>
      <c r="F466" s="6"/>
      <c r="G466" s="12"/>
      <c r="H466" s="18" t="str">
        <f>IF($F466="","",IF($F466="SRD",1,IF($F466="USD",IFERROR(INDEX(Instellingen!$B$22:$B$221,MATCH($C466,Instellingen!$A$22:$A$221,1)),""),IF($F466="EUR",IFERROR(INDEX(Instellingen!$C$22:$C$221,MATCH($C466,Instellingen!$A$22:$A$221,1)),""),""))))</f>
        <v/>
      </c>
      <c r="I466" s="16" t="str">
        <f>IF($B466="","",IFERROR(VLOOKUP($B466,Facturen!$A$3:$W$304,5,FALSE),""))</f>
        <v/>
      </c>
      <c r="J466" s="18" t="str">
        <f>IF($I466="","",IF($I466="SRD",1,IF($I466="USD",IFERROR(INDEX(Instellingen!$B$22:$B$221,MATCH($C466,Instellingen!$A$22:$A$221,1)),""),IF($I466="EUR",IFERROR(INDEX(Instellingen!$C$22:$C$221,MATCH($C466,Instellingen!$A$22:$A$221,1)),""),""))))</f>
        <v/>
      </c>
      <c r="K466" s="14" t="str">
        <f t="shared" si="42"/>
        <v/>
      </c>
      <c r="L466" s="14" t="str">
        <f t="shared" si="43"/>
        <v/>
      </c>
      <c r="M466" s="14" t="str">
        <f>IF($B466="","",IFERROR(VLOOKUP($B466,Facturen!$A$3:$W$304,11,FALSE),""))</f>
        <v/>
      </c>
      <c r="N466" s="15" t="str">
        <f t="shared" si="44"/>
        <v/>
      </c>
      <c r="O466" s="15" t="str">
        <f>IF($B466="","",IFERROR(IF(VLOOKUP($B466,Facturen!$A$3:$W$304,7,FALSE)="",Instellingen!$B$4,VLOOKUP($B466,Facturen!$A$3:$W$304,7,FALSE)),""))</f>
        <v/>
      </c>
      <c r="P466" s="14" t="str">
        <f t="shared" si="45"/>
        <v/>
      </c>
      <c r="Q466" s="14" t="str">
        <f t="shared" si="46"/>
        <v/>
      </c>
      <c r="R466" s="14" t="str">
        <f t="shared" si="47"/>
        <v/>
      </c>
      <c r="S466" s="6"/>
    </row>
    <row r="467" spans="1:19" x14ac:dyDescent="0.3">
      <c r="A467" s="6"/>
      <c r="B467" s="6"/>
      <c r="C467" s="8"/>
      <c r="D467" s="6"/>
      <c r="E467" s="7"/>
      <c r="F467" s="6"/>
      <c r="G467" s="12"/>
      <c r="H467" s="18" t="str">
        <f>IF($F467="","",IF($F467="SRD",1,IF($F467="USD",IFERROR(INDEX(Instellingen!$B$22:$B$221,MATCH($C467,Instellingen!$A$22:$A$221,1)),""),IF($F467="EUR",IFERROR(INDEX(Instellingen!$C$22:$C$221,MATCH($C467,Instellingen!$A$22:$A$221,1)),""),""))))</f>
        <v/>
      </c>
      <c r="I467" s="16" t="str">
        <f>IF($B467="","",IFERROR(VLOOKUP($B467,Facturen!$A$3:$W$304,5,FALSE),""))</f>
        <v/>
      </c>
      <c r="J467" s="18" t="str">
        <f>IF($I467="","",IF($I467="SRD",1,IF($I467="USD",IFERROR(INDEX(Instellingen!$B$22:$B$221,MATCH($C467,Instellingen!$A$22:$A$221,1)),""),IF($I467="EUR",IFERROR(INDEX(Instellingen!$C$22:$C$221,MATCH($C467,Instellingen!$A$22:$A$221,1)),""),""))))</f>
        <v/>
      </c>
      <c r="K467" s="14" t="str">
        <f t="shared" si="42"/>
        <v/>
      </c>
      <c r="L467" s="14" t="str">
        <f t="shared" si="43"/>
        <v/>
      </c>
      <c r="M467" s="14" t="str">
        <f>IF($B467="","",IFERROR(VLOOKUP($B467,Facturen!$A$3:$W$304,11,FALSE),""))</f>
        <v/>
      </c>
      <c r="N467" s="15" t="str">
        <f t="shared" si="44"/>
        <v/>
      </c>
      <c r="O467" s="15" t="str">
        <f>IF($B467="","",IFERROR(IF(VLOOKUP($B467,Facturen!$A$3:$W$304,7,FALSE)="",Instellingen!$B$4,VLOOKUP($B467,Facturen!$A$3:$W$304,7,FALSE)),""))</f>
        <v/>
      </c>
      <c r="P467" s="14" t="str">
        <f t="shared" si="45"/>
        <v/>
      </c>
      <c r="Q467" s="14" t="str">
        <f t="shared" si="46"/>
        <v/>
      </c>
      <c r="R467" s="14" t="str">
        <f t="shared" si="47"/>
        <v/>
      </c>
      <c r="S467" s="6"/>
    </row>
    <row r="468" spans="1:19" x14ac:dyDescent="0.3">
      <c r="A468" s="6"/>
      <c r="B468" s="6"/>
      <c r="C468" s="8"/>
      <c r="D468" s="6"/>
      <c r="E468" s="7"/>
      <c r="F468" s="6"/>
      <c r="G468" s="12"/>
      <c r="H468" s="18" t="str">
        <f>IF($F468="","",IF($F468="SRD",1,IF($F468="USD",IFERROR(INDEX(Instellingen!$B$22:$B$221,MATCH($C468,Instellingen!$A$22:$A$221,1)),""),IF($F468="EUR",IFERROR(INDEX(Instellingen!$C$22:$C$221,MATCH($C468,Instellingen!$A$22:$A$221,1)),""),""))))</f>
        <v/>
      </c>
      <c r="I468" s="16" t="str">
        <f>IF($B468="","",IFERROR(VLOOKUP($B468,Facturen!$A$3:$W$304,5,FALSE),""))</f>
        <v/>
      </c>
      <c r="J468" s="18" t="str">
        <f>IF($I468="","",IF($I468="SRD",1,IF($I468="USD",IFERROR(INDEX(Instellingen!$B$22:$B$221,MATCH($C468,Instellingen!$A$22:$A$221,1)),""),IF($I468="EUR",IFERROR(INDEX(Instellingen!$C$22:$C$221,MATCH($C468,Instellingen!$A$22:$A$221,1)),""),""))))</f>
        <v/>
      </c>
      <c r="K468" s="14" t="str">
        <f t="shared" si="42"/>
        <v/>
      </c>
      <c r="L468" s="14" t="str">
        <f t="shared" si="43"/>
        <v/>
      </c>
      <c r="M468" s="14" t="str">
        <f>IF($B468="","",IFERROR(VLOOKUP($B468,Facturen!$A$3:$W$304,11,FALSE),""))</f>
        <v/>
      </c>
      <c r="N468" s="15" t="str">
        <f t="shared" si="44"/>
        <v/>
      </c>
      <c r="O468" s="15" t="str">
        <f>IF($B468="","",IFERROR(IF(VLOOKUP($B468,Facturen!$A$3:$W$304,7,FALSE)="",Instellingen!$B$4,VLOOKUP($B468,Facturen!$A$3:$W$304,7,FALSE)),""))</f>
        <v/>
      </c>
      <c r="P468" s="14" t="str">
        <f t="shared" si="45"/>
        <v/>
      </c>
      <c r="Q468" s="14" t="str">
        <f t="shared" si="46"/>
        <v/>
      </c>
      <c r="R468" s="14" t="str">
        <f t="shared" si="47"/>
        <v/>
      </c>
      <c r="S468" s="6"/>
    </row>
    <row r="469" spans="1:19" x14ac:dyDescent="0.3">
      <c r="A469" s="6"/>
      <c r="B469" s="6"/>
      <c r="C469" s="8"/>
      <c r="D469" s="6"/>
      <c r="E469" s="7"/>
      <c r="F469" s="6"/>
      <c r="G469" s="12"/>
      <c r="H469" s="18" t="str">
        <f>IF($F469="","",IF($F469="SRD",1,IF($F469="USD",IFERROR(INDEX(Instellingen!$B$22:$B$221,MATCH($C469,Instellingen!$A$22:$A$221,1)),""),IF($F469="EUR",IFERROR(INDEX(Instellingen!$C$22:$C$221,MATCH($C469,Instellingen!$A$22:$A$221,1)),""),""))))</f>
        <v/>
      </c>
      <c r="I469" s="16" t="str">
        <f>IF($B469="","",IFERROR(VLOOKUP($B469,Facturen!$A$3:$W$304,5,FALSE),""))</f>
        <v/>
      </c>
      <c r="J469" s="18" t="str">
        <f>IF($I469="","",IF($I469="SRD",1,IF($I469="USD",IFERROR(INDEX(Instellingen!$B$22:$B$221,MATCH($C469,Instellingen!$A$22:$A$221,1)),""),IF($I469="EUR",IFERROR(INDEX(Instellingen!$C$22:$C$221,MATCH($C469,Instellingen!$A$22:$A$221,1)),""),""))))</f>
        <v/>
      </c>
      <c r="K469" s="14" t="str">
        <f t="shared" si="42"/>
        <v/>
      </c>
      <c r="L469" s="14" t="str">
        <f t="shared" si="43"/>
        <v/>
      </c>
      <c r="M469" s="14" t="str">
        <f>IF($B469="","",IFERROR(VLOOKUP($B469,Facturen!$A$3:$W$304,11,FALSE),""))</f>
        <v/>
      </c>
      <c r="N469" s="15" t="str">
        <f t="shared" si="44"/>
        <v/>
      </c>
      <c r="O469" s="15" t="str">
        <f>IF($B469="","",IFERROR(IF(VLOOKUP($B469,Facturen!$A$3:$W$304,7,FALSE)="",Instellingen!$B$4,VLOOKUP($B469,Facturen!$A$3:$W$304,7,FALSE)),""))</f>
        <v/>
      </c>
      <c r="P469" s="14" t="str">
        <f t="shared" si="45"/>
        <v/>
      </c>
      <c r="Q469" s="14" t="str">
        <f t="shared" si="46"/>
        <v/>
      </c>
      <c r="R469" s="14" t="str">
        <f t="shared" si="47"/>
        <v/>
      </c>
      <c r="S469" s="6"/>
    </row>
    <row r="470" spans="1:19" x14ac:dyDescent="0.3">
      <c r="A470" s="6"/>
      <c r="B470" s="6"/>
      <c r="C470" s="8"/>
      <c r="D470" s="6"/>
      <c r="E470" s="7"/>
      <c r="F470" s="6"/>
      <c r="G470" s="12"/>
      <c r="H470" s="18" t="str">
        <f>IF($F470="","",IF($F470="SRD",1,IF($F470="USD",IFERROR(INDEX(Instellingen!$B$22:$B$221,MATCH($C470,Instellingen!$A$22:$A$221,1)),""),IF($F470="EUR",IFERROR(INDEX(Instellingen!$C$22:$C$221,MATCH($C470,Instellingen!$A$22:$A$221,1)),""),""))))</f>
        <v/>
      </c>
      <c r="I470" s="16" t="str">
        <f>IF($B470="","",IFERROR(VLOOKUP($B470,Facturen!$A$3:$W$304,5,FALSE),""))</f>
        <v/>
      </c>
      <c r="J470" s="18" t="str">
        <f>IF($I470="","",IF($I470="SRD",1,IF($I470="USD",IFERROR(INDEX(Instellingen!$B$22:$B$221,MATCH($C470,Instellingen!$A$22:$A$221,1)),""),IF($I470="EUR",IFERROR(INDEX(Instellingen!$C$22:$C$221,MATCH($C470,Instellingen!$A$22:$A$221,1)),""),""))))</f>
        <v/>
      </c>
      <c r="K470" s="14" t="str">
        <f t="shared" si="42"/>
        <v/>
      </c>
      <c r="L470" s="14" t="str">
        <f t="shared" si="43"/>
        <v/>
      </c>
      <c r="M470" s="14" t="str">
        <f>IF($B470="","",IFERROR(VLOOKUP($B470,Facturen!$A$3:$W$304,11,FALSE),""))</f>
        <v/>
      </c>
      <c r="N470" s="15" t="str">
        <f t="shared" si="44"/>
        <v/>
      </c>
      <c r="O470" s="15" t="str">
        <f>IF($B470="","",IFERROR(IF(VLOOKUP($B470,Facturen!$A$3:$W$304,7,FALSE)="",Instellingen!$B$4,VLOOKUP($B470,Facturen!$A$3:$W$304,7,FALSE)),""))</f>
        <v/>
      </c>
      <c r="P470" s="14" t="str">
        <f t="shared" si="45"/>
        <v/>
      </c>
      <c r="Q470" s="14" t="str">
        <f t="shared" si="46"/>
        <v/>
      </c>
      <c r="R470" s="14" t="str">
        <f t="shared" si="47"/>
        <v/>
      </c>
      <c r="S470" s="6"/>
    </row>
    <row r="471" spans="1:19" x14ac:dyDescent="0.3">
      <c r="A471" s="6"/>
      <c r="B471" s="6"/>
      <c r="C471" s="8"/>
      <c r="D471" s="6"/>
      <c r="E471" s="7"/>
      <c r="F471" s="6"/>
      <c r="G471" s="12"/>
      <c r="H471" s="18" t="str">
        <f>IF($F471="","",IF($F471="SRD",1,IF($F471="USD",IFERROR(INDEX(Instellingen!$B$22:$B$221,MATCH($C471,Instellingen!$A$22:$A$221,1)),""),IF($F471="EUR",IFERROR(INDEX(Instellingen!$C$22:$C$221,MATCH($C471,Instellingen!$A$22:$A$221,1)),""),""))))</f>
        <v/>
      </c>
      <c r="I471" s="16" t="str">
        <f>IF($B471="","",IFERROR(VLOOKUP($B471,Facturen!$A$3:$W$304,5,FALSE),""))</f>
        <v/>
      </c>
      <c r="J471" s="18" t="str">
        <f>IF($I471="","",IF($I471="SRD",1,IF($I471="USD",IFERROR(INDEX(Instellingen!$B$22:$B$221,MATCH($C471,Instellingen!$A$22:$A$221,1)),""),IF($I471="EUR",IFERROR(INDEX(Instellingen!$C$22:$C$221,MATCH($C471,Instellingen!$A$22:$A$221,1)),""),""))))</f>
        <v/>
      </c>
      <c r="K471" s="14" t="str">
        <f t="shared" si="42"/>
        <v/>
      </c>
      <c r="L471" s="14" t="str">
        <f t="shared" si="43"/>
        <v/>
      </c>
      <c r="M471" s="14" t="str">
        <f>IF($B471="","",IFERROR(VLOOKUP($B471,Facturen!$A$3:$W$304,11,FALSE),""))</f>
        <v/>
      </c>
      <c r="N471" s="15" t="str">
        <f t="shared" si="44"/>
        <v/>
      </c>
      <c r="O471" s="15" t="str">
        <f>IF($B471="","",IFERROR(IF(VLOOKUP($B471,Facturen!$A$3:$W$304,7,FALSE)="",Instellingen!$B$4,VLOOKUP($B471,Facturen!$A$3:$W$304,7,FALSE)),""))</f>
        <v/>
      </c>
      <c r="P471" s="14" t="str">
        <f t="shared" si="45"/>
        <v/>
      </c>
      <c r="Q471" s="14" t="str">
        <f t="shared" si="46"/>
        <v/>
      </c>
      <c r="R471" s="14" t="str">
        <f t="shared" si="47"/>
        <v/>
      </c>
      <c r="S471" s="6"/>
    </row>
    <row r="472" spans="1:19" x14ac:dyDescent="0.3">
      <c r="A472" s="6"/>
      <c r="B472" s="6"/>
      <c r="C472" s="8"/>
      <c r="D472" s="6"/>
      <c r="E472" s="7"/>
      <c r="F472" s="6"/>
      <c r="G472" s="12"/>
      <c r="H472" s="18" t="str">
        <f>IF($F472="","",IF($F472="SRD",1,IF($F472="USD",IFERROR(INDEX(Instellingen!$B$22:$B$221,MATCH($C472,Instellingen!$A$22:$A$221,1)),""),IF($F472="EUR",IFERROR(INDEX(Instellingen!$C$22:$C$221,MATCH($C472,Instellingen!$A$22:$A$221,1)),""),""))))</f>
        <v/>
      </c>
      <c r="I472" s="16" t="str">
        <f>IF($B472="","",IFERROR(VLOOKUP($B472,Facturen!$A$3:$W$304,5,FALSE),""))</f>
        <v/>
      </c>
      <c r="J472" s="18" t="str">
        <f>IF($I472="","",IF($I472="SRD",1,IF($I472="USD",IFERROR(INDEX(Instellingen!$B$22:$B$221,MATCH($C472,Instellingen!$A$22:$A$221,1)),""),IF($I472="EUR",IFERROR(INDEX(Instellingen!$C$22:$C$221,MATCH($C472,Instellingen!$A$22:$A$221,1)),""),""))))</f>
        <v/>
      </c>
      <c r="K472" s="14" t="str">
        <f t="shared" si="42"/>
        <v/>
      </c>
      <c r="L472" s="14" t="str">
        <f t="shared" si="43"/>
        <v/>
      </c>
      <c r="M472" s="14" t="str">
        <f>IF($B472="","",IFERROR(VLOOKUP($B472,Facturen!$A$3:$W$304,11,FALSE),""))</f>
        <v/>
      </c>
      <c r="N472" s="15" t="str">
        <f t="shared" si="44"/>
        <v/>
      </c>
      <c r="O472" s="15" t="str">
        <f>IF($B472="","",IFERROR(IF(VLOOKUP($B472,Facturen!$A$3:$W$304,7,FALSE)="",Instellingen!$B$4,VLOOKUP($B472,Facturen!$A$3:$W$304,7,FALSE)),""))</f>
        <v/>
      </c>
      <c r="P472" s="14" t="str">
        <f t="shared" si="45"/>
        <v/>
      </c>
      <c r="Q472" s="14" t="str">
        <f t="shared" si="46"/>
        <v/>
      </c>
      <c r="R472" s="14" t="str">
        <f t="shared" si="47"/>
        <v/>
      </c>
      <c r="S472" s="6"/>
    </row>
    <row r="473" spans="1:19" x14ac:dyDescent="0.3">
      <c r="A473" s="6"/>
      <c r="B473" s="6"/>
      <c r="C473" s="8"/>
      <c r="D473" s="6"/>
      <c r="E473" s="7"/>
      <c r="F473" s="6"/>
      <c r="G473" s="12"/>
      <c r="H473" s="18" t="str">
        <f>IF($F473="","",IF($F473="SRD",1,IF($F473="USD",IFERROR(INDEX(Instellingen!$B$22:$B$221,MATCH($C473,Instellingen!$A$22:$A$221,1)),""),IF($F473="EUR",IFERROR(INDEX(Instellingen!$C$22:$C$221,MATCH($C473,Instellingen!$A$22:$A$221,1)),""),""))))</f>
        <v/>
      </c>
      <c r="I473" s="16" t="str">
        <f>IF($B473="","",IFERROR(VLOOKUP($B473,Facturen!$A$3:$W$304,5,FALSE),""))</f>
        <v/>
      </c>
      <c r="J473" s="18" t="str">
        <f>IF($I473="","",IF($I473="SRD",1,IF($I473="USD",IFERROR(INDEX(Instellingen!$B$22:$B$221,MATCH($C473,Instellingen!$A$22:$A$221,1)),""),IF($I473="EUR",IFERROR(INDEX(Instellingen!$C$22:$C$221,MATCH($C473,Instellingen!$A$22:$A$221,1)),""),""))))</f>
        <v/>
      </c>
      <c r="K473" s="14" t="str">
        <f t="shared" si="42"/>
        <v/>
      </c>
      <c r="L473" s="14" t="str">
        <f t="shared" si="43"/>
        <v/>
      </c>
      <c r="M473" s="14" t="str">
        <f>IF($B473="","",IFERROR(VLOOKUP($B473,Facturen!$A$3:$W$304,11,FALSE),""))</f>
        <v/>
      </c>
      <c r="N473" s="15" t="str">
        <f t="shared" si="44"/>
        <v/>
      </c>
      <c r="O473" s="15" t="str">
        <f>IF($B473="","",IFERROR(IF(VLOOKUP($B473,Facturen!$A$3:$W$304,7,FALSE)="",Instellingen!$B$4,VLOOKUP($B473,Facturen!$A$3:$W$304,7,FALSE)),""))</f>
        <v/>
      </c>
      <c r="P473" s="14" t="str">
        <f t="shared" si="45"/>
        <v/>
      </c>
      <c r="Q473" s="14" t="str">
        <f t="shared" si="46"/>
        <v/>
      </c>
      <c r="R473" s="14" t="str">
        <f t="shared" si="47"/>
        <v/>
      </c>
      <c r="S473" s="6"/>
    </row>
    <row r="474" spans="1:19" x14ac:dyDescent="0.3">
      <c r="A474" s="6"/>
      <c r="B474" s="6"/>
      <c r="C474" s="8"/>
      <c r="D474" s="6"/>
      <c r="E474" s="7"/>
      <c r="F474" s="6"/>
      <c r="G474" s="12"/>
      <c r="H474" s="18" t="str">
        <f>IF($F474="","",IF($F474="SRD",1,IF($F474="USD",IFERROR(INDEX(Instellingen!$B$22:$B$221,MATCH($C474,Instellingen!$A$22:$A$221,1)),""),IF($F474="EUR",IFERROR(INDEX(Instellingen!$C$22:$C$221,MATCH($C474,Instellingen!$A$22:$A$221,1)),""),""))))</f>
        <v/>
      </c>
      <c r="I474" s="16" t="str">
        <f>IF($B474="","",IFERROR(VLOOKUP($B474,Facturen!$A$3:$W$304,5,FALSE),""))</f>
        <v/>
      </c>
      <c r="J474" s="18" t="str">
        <f>IF($I474="","",IF($I474="SRD",1,IF($I474="USD",IFERROR(INDEX(Instellingen!$B$22:$B$221,MATCH($C474,Instellingen!$A$22:$A$221,1)),""),IF($I474="EUR",IFERROR(INDEX(Instellingen!$C$22:$C$221,MATCH($C474,Instellingen!$A$22:$A$221,1)),""),""))))</f>
        <v/>
      </c>
      <c r="K474" s="14" t="str">
        <f t="shared" si="42"/>
        <v/>
      </c>
      <c r="L474" s="14" t="str">
        <f t="shared" si="43"/>
        <v/>
      </c>
      <c r="M474" s="14" t="str">
        <f>IF($B474="","",IFERROR(VLOOKUP($B474,Facturen!$A$3:$W$304,11,FALSE),""))</f>
        <v/>
      </c>
      <c r="N474" s="15" t="str">
        <f t="shared" si="44"/>
        <v/>
      </c>
      <c r="O474" s="15" t="str">
        <f>IF($B474="","",IFERROR(IF(VLOOKUP($B474,Facturen!$A$3:$W$304,7,FALSE)="",Instellingen!$B$4,VLOOKUP($B474,Facturen!$A$3:$W$304,7,FALSE)),""))</f>
        <v/>
      </c>
      <c r="P474" s="14" t="str">
        <f t="shared" si="45"/>
        <v/>
      </c>
      <c r="Q474" s="14" t="str">
        <f t="shared" si="46"/>
        <v/>
      </c>
      <c r="R474" s="14" t="str">
        <f t="shared" si="47"/>
        <v/>
      </c>
      <c r="S474" s="6"/>
    </row>
    <row r="475" spans="1:19" x14ac:dyDescent="0.3">
      <c r="A475" s="6"/>
      <c r="B475" s="6"/>
      <c r="C475" s="8"/>
      <c r="D475" s="6"/>
      <c r="E475" s="7"/>
      <c r="F475" s="6"/>
      <c r="G475" s="12"/>
      <c r="H475" s="18" t="str">
        <f>IF($F475="","",IF($F475="SRD",1,IF($F475="USD",IFERROR(INDEX(Instellingen!$B$22:$B$221,MATCH($C475,Instellingen!$A$22:$A$221,1)),""),IF($F475="EUR",IFERROR(INDEX(Instellingen!$C$22:$C$221,MATCH($C475,Instellingen!$A$22:$A$221,1)),""),""))))</f>
        <v/>
      </c>
      <c r="I475" s="16" t="str">
        <f>IF($B475="","",IFERROR(VLOOKUP($B475,Facturen!$A$3:$W$304,5,FALSE),""))</f>
        <v/>
      </c>
      <c r="J475" s="18" t="str">
        <f>IF($I475="","",IF($I475="SRD",1,IF($I475="USD",IFERROR(INDEX(Instellingen!$B$22:$B$221,MATCH($C475,Instellingen!$A$22:$A$221,1)),""),IF($I475="EUR",IFERROR(INDEX(Instellingen!$C$22:$C$221,MATCH($C475,Instellingen!$A$22:$A$221,1)),""),""))))</f>
        <v/>
      </c>
      <c r="K475" s="14" t="str">
        <f t="shared" si="42"/>
        <v/>
      </c>
      <c r="L475" s="14" t="str">
        <f t="shared" si="43"/>
        <v/>
      </c>
      <c r="M475" s="14" t="str">
        <f>IF($B475="","",IFERROR(VLOOKUP($B475,Facturen!$A$3:$W$304,11,FALSE),""))</f>
        <v/>
      </c>
      <c r="N475" s="15" t="str">
        <f t="shared" si="44"/>
        <v/>
      </c>
      <c r="O475" s="15" t="str">
        <f>IF($B475="","",IFERROR(IF(VLOOKUP($B475,Facturen!$A$3:$W$304,7,FALSE)="",Instellingen!$B$4,VLOOKUP($B475,Facturen!$A$3:$W$304,7,FALSE)),""))</f>
        <v/>
      </c>
      <c r="P475" s="14" t="str">
        <f t="shared" si="45"/>
        <v/>
      </c>
      <c r="Q475" s="14" t="str">
        <f t="shared" si="46"/>
        <v/>
      </c>
      <c r="R475" s="14" t="str">
        <f t="shared" si="47"/>
        <v/>
      </c>
      <c r="S475" s="6"/>
    </row>
    <row r="476" spans="1:19" x14ac:dyDescent="0.3">
      <c r="A476" s="6"/>
      <c r="B476" s="6"/>
      <c r="C476" s="8"/>
      <c r="D476" s="6"/>
      <c r="E476" s="7"/>
      <c r="F476" s="6"/>
      <c r="G476" s="12"/>
      <c r="H476" s="18" t="str">
        <f>IF($F476="","",IF($F476="SRD",1,IF($F476="USD",IFERROR(INDEX(Instellingen!$B$22:$B$221,MATCH($C476,Instellingen!$A$22:$A$221,1)),""),IF($F476="EUR",IFERROR(INDEX(Instellingen!$C$22:$C$221,MATCH($C476,Instellingen!$A$22:$A$221,1)),""),""))))</f>
        <v/>
      </c>
      <c r="I476" s="16" t="str">
        <f>IF($B476="","",IFERROR(VLOOKUP($B476,Facturen!$A$3:$W$304,5,FALSE),""))</f>
        <v/>
      </c>
      <c r="J476" s="18" t="str">
        <f>IF($I476="","",IF($I476="SRD",1,IF($I476="USD",IFERROR(INDEX(Instellingen!$B$22:$B$221,MATCH($C476,Instellingen!$A$22:$A$221,1)),""),IF($I476="EUR",IFERROR(INDEX(Instellingen!$C$22:$C$221,MATCH($C476,Instellingen!$A$22:$A$221,1)),""),""))))</f>
        <v/>
      </c>
      <c r="K476" s="14" t="str">
        <f t="shared" si="42"/>
        <v/>
      </c>
      <c r="L476" s="14" t="str">
        <f t="shared" si="43"/>
        <v/>
      </c>
      <c r="M476" s="14" t="str">
        <f>IF($B476="","",IFERROR(VLOOKUP($B476,Facturen!$A$3:$W$304,11,FALSE),""))</f>
        <v/>
      </c>
      <c r="N476" s="15" t="str">
        <f t="shared" si="44"/>
        <v/>
      </c>
      <c r="O476" s="15" t="str">
        <f>IF($B476="","",IFERROR(IF(VLOOKUP($B476,Facturen!$A$3:$W$304,7,FALSE)="",Instellingen!$B$4,VLOOKUP($B476,Facturen!$A$3:$W$304,7,FALSE)),""))</f>
        <v/>
      </c>
      <c r="P476" s="14" t="str">
        <f t="shared" si="45"/>
        <v/>
      </c>
      <c r="Q476" s="14" t="str">
        <f t="shared" si="46"/>
        <v/>
      </c>
      <c r="R476" s="14" t="str">
        <f t="shared" si="47"/>
        <v/>
      </c>
      <c r="S476" s="6"/>
    </row>
    <row r="477" spans="1:19" x14ac:dyDescent="0.3">
      <c r="A477" s="6"/>
      <c r="B477" s="6"/>
      <c r="C477" s="8"/>
      <c r="D477" s="6"/>
      <c r="E477" s="7"/>
      <c r="F477" s="6"/>
      <c r="G477" s="12"/>
      <c r="H477" s="18" t="str">
        <f>IF($F477="","",IF($F477="SRD",1,IF($F477="USD",IFERROR(INDEX(Instellingen!$B$22:$B$221,MATCH($C477,Instellingen!$A$22:$A$221,1)),""),IF($F477="EUR",IFERROR(INDEX(Instellingen!$C$22:$C$221,MATCH($C477,Instellingen!$A$22:$A$221,1)),""),""))))</f>
        <v/>
      </c>
      <c r="I477" s="16" t="str">
        <f>IF($B477="","",IFERROR(VLOOKUP($B477,Facturen!$A$3:$W$304,5,FALSE),""))</f>
        <v/>
      </c>
      <c r="J477" s="18" t="str">
        <f>IF($I477="","",IF($I477="SRD",1,IF($I477="USD",IFERROR(INDEX(Instellingen!$B$22:$B$221,MATCH($C477,Instellingen!$A$22:$A$221,1)),""),IF($I477="EUR",IFERROR(INDEX(Instellingen!$C$22:$C$221,MATCH($C477,Instellingen!$A$22:$A$221,1)),""),""))))</f>
        <v/>
      </c>
      <c r="K477" s="14" t="str">
        <f t="shared" si="42"/>
        <v/>
      </c>
      <c r="L477" s="14" t="str">
        <f t="shared" si="43"/>
        <v/>
      </c>
      <c r="M477" s="14" t="str">
        <f>IF($B477="","",IFERROR(VLOOKUP($B477,Facturen!$A$3:$W$304,11,FALSE),""))</f>
        <v/>
      </c>
      <c r="N477" s="15" t="str">
        <f t="shared" si="44"/>
        <v/>
      </c>
      <c r="O477" s="15" t="str">
        <f>IF($B477="","",IFERROR(IF(VLOOKUP($B477,Facturen!$A$3:$W$304,7,FALSE)="",Instellingen!$B$4,VLOOKUP($B477,Facturen!$A$3:$W$304,7,FALSE)),""))</f>
        <v/>
      </c>
      <c r="P477" s="14" t="str">
        <f t="shared" si="45"/>
        <v/>
      </c>
      <c r="Q477" s="14" t="str">
        <f t="shared" si="46"/>
        <v/>
      </c>
      <c r="R477" s="14" t="str">
        <f t="shared" si="47"/>
        <v/>
      </c>
      <c r="S477" s="6"/>
    </row>
    <row r="478" spans="1:19" x14ac:dyDescent="0.3">
      <c r="A478" s="6"/>
      <c r="B478" s="6"/>
      <c r="C478" s="8"/>
      <c r="D478" s="6"/>
      <c r="E478" s="7"/>
      <c r="F478" s="6"/>
      <c r="G478" s="12"/>
      <c r="H478" s="18" t="str">
        <f>IF($F478="","",IF($F478="SRD",1,IF($F478="USD",IFERROR(INDEX(Instellingen!$B$22:$B$221,MATCH($C478,Instellingen!$A$22:$A$221,1)),""),IF($F478="EUR",IFERROR(INDEX(Instellingen!$C$22:$C$221,MATCH($C478,Instellingen!$A$22:$A$221,1)),""),""))))</f>
        <v/>
      </c>
      <c r="I478" s="16" t="str">
        <f>IF($B478="","",IFERROR(VLOOKUP($B478,Facturen!$A$3:$W$304,5,FALSE),""))</f>
        <v/>
      </c>
      <c r="J478" s="18" t="str">
        <f>IF($I478="","",IF($I478="SRD",1,IF($I478="USD",IFERROR(INDEX(Instellingen!$B$22:$B$221,MATCH($C478,Instellingen!$A$22:$A$221,1)),""),IF($I478="EUR",IFERROR(INDEX(Instellingen!$C$22:$C$221,MATCH($C478,Instellingen!$A$22:$A$221,1)),""),""))))</f>
        <v/>
      </c>
      <c r="K478" s="14" t="str">
        <f t="shared" si="42"/>
        <v/>
      </c>
      <c r="L478" s="14" t="str">
        <f t="shared" si="43"/>
        <v/>
      </c>
      <c r="M478" s="14" t="str">
        <f>IF($B478="","",IFERROR(VLOOKUP($B478,Facturen!$A$3:$W$304,11,FALSE),""))</f>
        <v/>
      </c>
      <c r="N478" s="15" t="str">
        <f t="shared" si="44"/>
        <v/>
      </c>
      <c r="O478" s="15" t="str">
        <f>IF($B478="","",IFERROR(IF(VLOOKUP($B478,Facturen!$A$3:$W$304,7,FALSE)="",Instellingen!$B$4,VLOOKUP($B478,Facturen!$A$3:$W$304,7,FALSE)),""))</f>
        <v/>
      </c>
      <c r="P478" s="14" t="str">
        <f t="shared" si="45"/>
        <v/>
      </c>
      <c r="Q478" s="14" t="str">
        <f t="shared" si="46"/>
        <v/>
      </c>
      <c r="R478" s="14" t="str">
        <f t="shared" si="47"/>
        <v/>
      </c>
      <c r="S478" s="6"/>
    </row>
    <row r="479" spans="1:19" x14ac:dyDescent="0.3">
      <c r="A479" s="6"/>
      <c r="B479" s="6"/>
      <c r="C479" s="8"/>
      <c r="D479" s="6"/>
      <c r="E479" s="7"/>
      <c r="F479" s="6"/>
      <c r="G479" s="12"/>
      <c r="H479" s="18" t="str">
        <f>IF($F479="","",IF($F479="SRD",1,IF($F479="USD",IFERROR(INDEX(Instellingen!$B$22:$B$221,MATCH($C479,Instellingen!$A$22:$A$221,1)),""),IF($F479="EUR",IFERROR(INDEX(Instellingen!$C$22:$C$221,MATCH($C479,Instellingen!$A$22:$A$221,1)),""),""))))</f>
        <v/>
      </c>
      <c r="I479" s="16" t="str">
        <f>IF($B479="","",IFERROR(VLOOKUP($B479,Facturen!$A$3:$W$304,5,FALSE),""))</f>
        <v/>
      </c>
      <c r="J479" s="18" t="str">
        <f>IF($I479="","",IF($I479="SRD",1,IF($I479="USD",IFERROR(INDEX(Instellingen!$B$22:$B$221,MATCH($C479,Instellingen!$A$22:$A$221,1)),""),IF($I479="EUR",IFERROR(INDEX(Instellingen!$C$22:$C$221,MATCH($C479,Instellingen!$A$22:$A$221,1)),""),""))))</f>
        <v/>
      </c>
      <c r="K479" s="14" t="str">
        <f t="shared" si="42"/>
        <v/>
      </c>
      <c r="L479" s="14" t="str">
        <f t="shared" si="43"/>
        <v/>
      </c>
      <c r="M479" s="14" t="str">
        <f>IF($B479="","",IFERROR(VLOOKUP($B479,Facturen!$A$3:$W$304,11,FALSE),""))</f>
        <v/>
      </c>
      <c r="N479" s="15" t="str">
        <f t="shared" si="44"/>
        <v/>
      </c>
      <c r="O479" s="15" t="str">
        <f>IF($B479="","",IFERROR(IF(VLOOKUP($B479,Facturen!$A$3:$W$304,7,FALSE)="",Instellingen!$B$4,VLOOKUP($B479,Facturen!$A$3:$W$304,7,FALSE)),""))</f>
        <v/>
      </c>
      <c r="P479" s="14" t="str">
        <f t="shared" si="45"/>
        <v/>
      </c>
      <c r="Q479" s="14" t="str">
        <f t="shared" si="46"/>
        <v/>
      </c>
      <c r="R479" s="14" t="str">
        <f t="shared" si="47"/>
        <v/>
      </c>
      <c r="S479" s="6"/>
    </row>
    <row r="480" spans="1:19" x14ac:dyDescent="0.3">
      <c r="A480" s="6"/>
      <c r="B480" s="6"/>
      <c r="C480" s="8"/>
      <c r="D480" s="6"/>
      <c r="E480" s="7"/>
      <c r="F480" s="6"/>
      <c r="G480" s="12"/>
      <c r="H480" s="18" t="str">
        <f>IF($F480="","",IF($F480="SRD",1,IF($F480="USD",IFERROR(INDEX(Instellingen!$B$22:$B$221,MATCH($C480,Instellingen!$A$22:$A$221,1)),""),IF($F480="EUR",IFERROR(INDEX(Instellingen!$C$22:$C$221,MATCH($C480,Instellingen!$A$22:$A$221,1)),""),""))))</f>
        <v/>
      </c>
      <c r="I480" s="16" t="str">
        <f>IF($B480="","",IFERROR(VLOOKUP($B480,Facturen!$A$3:$W$304,5,FALSE),""))</f>
        <v/>
      </c>
      <c r="J480" s="18" t="str">
        <f>IF($I480="","",IF($I480="SRD",1,IF($I480="USD",IFERROR(INDEX(Instellingen!$B$22:$B$221,MATCH($C480,Instellingen!$A$22:$A$221,1)),""),IF($I480="EUR",IFERROR(INDEX(Instellingen!$C$22:$C$221,MATCH($C480,Instellingen!$A$22:$A$221,1)),""),""))))</f>
        <v/>
      </c>
      <c r="K480" s="14" t="str">
        <f t="shared" si="42"/>
        <v/>
      </c>
      <c r="L480" s="14" t="str">
        <f t="shared" si="43"/>
        <v/>
      </c>
      <c r="M480" s="14" t="str">
        <f>IF($B480="","",IFERROR(VLOOKUP($B480,Facturen!$A$3:$W$304,11,FALSE),""))</f>
        <v/>
      </c>
      <c r="N480" s="15" t="str">
        <f t="shared" si="44"/>
        <v/>
      </c>
      <c r="O480" s="15" t="str">
        <f>IF($B480="","",IFERROR(IF(VLOOKUP($B480,Facturen!$A$3:$W$304,7,FALSE)="",Instellingen!$B$4,VLOOKUP($B480,Facturen!$A$3:$W$304,7,FALSE)),""))</f>
        <v/>
      </c>
      <c r="P480" s="14" t="str">
        <f t="shared" si="45"/>
        <v/>
      </c>
      <c r="Q480" s="14" t="str">
        <f t="shared" si="46"/>
        <v/>
      </c>
      <c r="R480" s="14" t="str">
        <f t="shared" si="47"/>
        <v/>
      </c>
      <c r="S480" s="6"/>
    </row>
    <row r="481" spans="1:19" x14ac:dyDescent="0.3">
      <c r="A481" s="6"/>
      <c r="B481" s="6"/>
      <c r="C481" s="8"/>
      <c r="D481" s="6"/>
      <c r="E481" s="7"/>
      <c r="F481" s="6"/>
      <c r="G481" s="12"/>
      <c r="H481" s="18" t="str">
        <f>IF($F481="","",IF($F481="SRD",1,IF($F481="USD",IFERROR(INDEX(Instellingen!$B$22:$B$221,MATCH($C481,Instellingen!$A$22:$A$221,1)),""),IF($F481="EUR",IFERROR(INDEX(Instellingen!$C$22:$C$221,MATCH($C481,Instellingen!$A$22:$A$221,1)),""),""))))</f>
        <v/>
      </c>
      <c r="I481" s="16" t="str">
        <f>IF($B481="","",IFERROR(VLOOKUP($B481,Facturen!$A$3:$W$304,5,FALSE),""))</f>
        <v/>
      </c>
      <c r="J481" s="18" t="str">
        <f>IF($I481="","",IF($I481="SRD",1,IF($I481="USD",IFERROR(INDEX(Instellingen!$B$22:$B$221,MATCH($C481,Instellingen!$A$22:$A$221,1)),""),IF($I481="EUR",IFERROR(INDEX(Instellingen!$C$22:$C$221,MATCH($C481,Instellingen!$A$22:$A$221,1)),""),""))))</f>
        <v/>
      </c>
      <c r="K481" s="14" t="str">
        <f t="shared" si="42"/>
        <v/>
      </c>
      <c r="L481" s="14" t="str">
        <f t="shared" si="43"/>
        <v/>
      </c>
      <c r="M481" s="14" t="str">
        <f>IF($B481="","",IFERROR(VLOOKUP($B481,Facturen!$A$3:$W$304,11,FALSE),""))</f>
        <v/>
      </c>
      <c r="N481" s="15" t="str">
        <f t="shared" si="44"/>
        <v/>
      </c>
      <c r="O481" s="15" t="str">
        <f>IF($B481="","",IFERROR(IF(VLOOKUP($B481,Facturen!$A$3:$W$304,7,FALSE)="",Instellingen!$B$4,VLOOKUP($B481,Facturen!$A$3:$W$304,7,FALSE)),""))</f>
        <v/>
      </c>
      <c r="P481" s="14" t="str">
        <f t="shared" si="45"/>
        <v/>
      </c>
      <c r="Q481" s="14" t="str">
        <f t="shared" si="46"/>
        <v/>
      </c>
      <c r="R481" s="14" t="str">
        <f t="shared" si="47"/>
        <v/>
      </c>
      <c r="S481" s="6"/>
    </row>
    <row r="482" spans="1:19" x14ac:dyDescent="0.3">
      <c r="A482" s="6"/>
      <c r="B482" s="6"/>
      <c r="C482" s="8"/>
      <c r="D482" s="6"/>
      <c r="E482" s="7"/>
      <c r="F482" s="6"/>
      <c r="G482" s="12"/>
      <c r="H482" s="18" t="str">
        <f>IF($F482="","",IF($F482="SRD",1,IF($F482="USD",IFERROR(INDEX(Instellingen!$B$22:$B$221,MATCH($C482,Instellingen!$A$22:$A$221,1)),""),IF($F482="EUR",IFERROR(INDEX(Instellingen!$C$22:$C$221,MATCH($C482,Instellingen!$A$22:$A$221,1)),""),""))))</f>
        <v/>
      </c>
      <c r="I482" s="16" t="str">
        <f>IF($B482="","",IFERROR(VLOOKUP($B482,Facturen!$A$3:$W$304,5,FALSE),""))</f>
        <v/>
      </c>
      <c r="J482" s="18" t="str">
        <f>IF($I482="","",IF($I482="SRD",1,IF($I482="USD",IFERROR(INDEX(Instellingen!$B$22:$B$221,MATCH($C482,Instellingen!$A$22:$A$221,1)),""),IF($I482="EUR",IFERROR(INDEX(Instellingen!$C$22:$C$221,MATCH($C482,Instellingen!$A$22:$A$221,1)),""),""))))</f>
        <v/>
      </c>
      <c r="K482" s="14" t="str">
        <f t="shared" si="42"/>
        <v/>
      </c>
      <c r="L482" s="14" t="str">
        <f t="shared" si="43"/>
        <v/>
      </c>
      <c r="M482" s="14" t="str">
        <f>IF($B482="","",IFERROR(VLOOKUP($B482,Facturen!$A$3:$W$304,11,FALSE),""))</f>
        <v/>
      </c>
      <c r="N482" s="15" t="str">
        <f t="shared" si="44"/>
        <v/>
      </c>
      <c r="O482" s="15" t="str">
        <f>IF($B482="","",IFERROR(IF(VLOOKUP($B482,Facturen!$A$3:$W$304,7,FALSE)="",Instellingen!$B$4,VLOOKUP($B482,Facturen!$A$3:$W$304,7,FALSE)),""))</f>
        <v/>
      </c>
      <c r="P482" s="14" t="str">
        <f t="shared" si="45"/>
        <v/>
      </c>
      <c r="Q482" s="14" t="str">
        <f t="shared" si="46"/>
        <v/>
      </c>
      <c r="R482" s="14" t="str">
        <f t="shared" si="47"/>
        <v/>
      </c>
      <c r="S482" s="6"/>
    </row>
    <row r="483" spans="1:19" x14ac:dyDescent="0.3">
      <c r="A483" s="6"/>
      <c r="B483" s="6"/>
      <c r="C483" s="8"/>
      <c r="D483" s="6"/>
      <c r="E483" s="7"/>
      <c r="F483" s="6"/>
      <c r="G483" s="12"/>
      <c r="H483" s="18" t="str">
        <f>IF($F483="","",IF($F483="SRD",1,IF($F483="USD",IFERROR(INDEX(Instellingen!$B$22:$B$221,MATCH($C483,Instellingen!$A$22:$A$221,1)),""),IF($F483="EUR",IFERROR(INDEX(Instellingen!$C$22:$C$221,MATCH($C483,Instellingen!$A$22:$A$221,1)),""),""))))</f>
        <v/>
      </c>
      <c r="I483" s="16" t="str">
        <f>IF($B483="","",IFERROR(VLOOKUP($B483,Facturen!$A$3:$W$304,5,FALSE),""))</f>
        <v/>
      </c>
      <c r="J483" s="18" t="str">
        <f>IF($I483="","",IF($I483="SRD",1,IF($I483="USD",IFERROR(INDEX(Instellingen!$B$22:$B$221,MATCH($C483,Instellingen!$A$22:$A$221,1)),""),IF($I483="EUR",IFERROR(INDEX(Instellingen!$C$22:$C$221,MATCH($C483,Instellingen!$A$22:$A$221,1)),""),""))))</f>
        <v/>
      </c>
      <c r="K483" s="14" t="str">
        <f t="shared" si="42"/>
        <v/>
      </c>
      <c r="L483" s="14" t="str">
        <f t="shared" si="43"/>
        <v/>
      </c>
      <c r="M483" s="14" t="str">
        <f>IF($B483="","",IFERROR(VLOOKUP($B483,Facturen!$A$3:$W$304,11,FALSE),""))</f>
        <v/>
      </c>
      <c r="N483" s="15" t="str">
        <f t="shared" si="44"/>
        <v/>
      </c>
      <c r="O483" s="15" t="str">
        <f>IF($B483="","",IFERROR(IF(VLOOKUP($B483,Facturen!$A$3:$W$304,7,FALSE)="",Instellingen!$B$4,VLOOKUP($B483,Facturen!$A$3:$W$304,7,FALSE)),""))</f>
        <v/>
      </c>
      <c r="P483" s="14" t="str">
        <f t="shared" si="45"/>
        <v/>
      </c>
      <c r="Q483" s="14" t="str">
        <f t="shared" si="46"/>
        <v/>
      </c>
      <c r="R483" s="14" t="str">
        <f t="shared" si="47"/>
        <v/>
      </c>
      <c r="S483" s="6"/>
    </row>
    <row r="484" spans="1:19" x14ac:dyDescent="0.3">
      <c r="A484" s="6"/>
      <c r="B484" s="6"/>
      <c r="C484" s="8"/>
      <c r="D484" s="6"/>
      <c r="E484" s="7"/>
      <c r="F484" s="6"/>
      <c r="G484" s="12"/>
      <c r="H484" s="18" t="str">
        <f>IF($F484="","",IF($F484="SRD",1,IF($F484="USD",IFERROR(INDEX(Instellingen!$B$22:$B$221,MATCH($C484,Instellingen!$A$22:$A$221,1)),""),IF($F484="EUR",IFERROR(INDEX(Instellingen!$C$22:$C$221,MATCH($C484,Instellingen!$A$22:$A$221,1)),""),""))))</f>
        <v/>
      </c>
      <c r="I484" s="16" t="str">
        <f>IF($B484="","",IFERROR(VLOOKUP($B484,Facturen!$A$3:$W$304,5,FALSE),""))</f>
        <v/>
      </c>
      <c r="J484" s="18" t="str">
        <f>IF($I484="","",IF($I484="SRD",1,IF($I484="USD",IFERROR(INDEX(Instellingen!$B$22:$B$221,MATCH($C484,Instellingen!$A$22:$A$221,1)),""),IF($I484="EUR",IFERROR(INDEX(Instellingen!$C$22:$C$221,MATCH($C484,Instellingen!$A$22:$A$221,1)),""),""))))</f>
        <v/>
      </c>
      <c r="K484" s="14" t="str">
        <f t="shared" si="42"/>
        <v/>
      </c>
      <c r="L484" s="14" t="str">
        <f t="shared" si="43"/>
        <v/>
      </c>
      <c r="M484" s="14" t="str">
        <f>IF($B484="","",IFERROR(VLOOKUP($B484,Facturen!$A$3:$W$304,11,FALSE),""))</f>
        <v/>
      </c>
      <c r="N484" s="15" t="str">
        <f t="shared" si="44"/>
        <v/>
      </c>
      <c r="O484" s="15" t="str">
        <f>IF($B484="","",IFERROR(IF(VLOOKUP($B484,Facturen!$A$3:$W$304,7,FALSE)="",Instellingen!$B$4,VLOOKUP($B484,Facturen!$A$3:$W$304,7,FALSE)),""))</f>
        <v/>
      </c>
      <c r="P484" s="14" t="str">
        <f t="shared" si="45"/>
        <v/>
      </c>
      <c r="Q484" s="14" t="str">
        <f t="shared" si="46"/>
        <v/>
      </c>
      <c r="R484" s="14" t="str">
        <f t="shared" si="47"/>
        <v/>
      </c>
      <c r="S484" s="6"/>
    </row>
    <row r="485" spans="1:19" x14ac:dyDescent="0.3">
      <c r="A485" s="6"/>
      <c r="B485" s="6"/>
      <c r="C485" s="8"/>
      <c r="D485" s="6"/>
      <c r="E485" s="7"/>
      <c r="F485" s="6"/>
      <c r="G485" s="12"/>
      <c r="H485" s="18" t="str">
        <f>IF($F485="","",IF($F485="SRD",1,IF($F485="USD",IFERROR(INDEX(Instellingen!$B$22:$B$221,MATCH($C485,Instellingen!$A$22:$A$221,1)),""),IF($F485="EUR",IFERROR(INDEX(Instellingen!$C$22:$C$221,MATCH($C485,Instellingen!$A$22:$A$221,1)),""),""))))</f>
        <v/>
      </c>
      <c r="I485" s="16" t="str">
        <f>IF($B485="","",IFERROR(VLOOKUP($B485,Facturen!$A$3:$W$304,5,FALSE),""))</f>
        <v/>
      </c>
      <c r="J485" s="18" t="str">
        <f>IF($I485="","",IF($I485="SRD",1,IF($I485="USD",IFERROR(INDEX(Instellingen!$B$22:$B$221,MATCH($C485,Instellingen!$A$22:$A$221,1)),""),IF($I485="EUR",IFERROR(INDEX(Instellingen!$C$22:$C$221,MATCH($C485,Instellingen!$A$22:$A$221,1)),""),""))))</f>
        <v/>
      </c>
      <c r="K485" s="14" t="str">
        <f t="shared" si="42"/>
        <v/>
      </c>
      <c r="L485" s="14" t="str">
        <f t="shared" si="43"/>
        <v/>
      </c>
      <c r="M485" s="14" t="str">
        <f>IF($B485="","",IFERROR(VLOOKUP($B485,Facturen!$A$3:$W$304,11,FALSE),""))</f>
        <v/>
      </c>
      <c r="N485" s="15" t="str">
        <f t="shared" si="44"/>
        <v/>
      </c>
      <c r="O485" s="15" t="str">
        <f>IF($B485="","",IFERROR(IF(VLOOKUP($B485,Facturen!$A$3:$W$304,7,FALSE)="",Instellingen!$B$4,VLOOKUP($B485,Facturen!$A$3:$W$304,7,FALSE)),""))</f>
        <v/>
      </c>
      <c r="P485" s="14" t="str">
        <f t="shared" si="45"/>
        <v/>
      </c>
      <c r="Q485" s="14" t="str">
        <f t="shared" si="46"/>
        <v/>
      </c>
      <c r="R485" s="14" t="str">
        <f t="shared" si="47"/>
        <v/>
      </c>
      <c r="S485" s="6"/>
    </row>
    <row r="486" spans="1:19" x14ac:dyDescent="0.3">
      <c r="A486" s="6"/>
      <c r="B486" s="6"/>
      <c r="C486" s="8"/>
      <c r="D486" s="6"/>
      <c r="E486" s="7"/>
      <c r="F486" s="6"/>
      <c r="G486" s="12"/>
      <c r="H486" s="18" t="str">
        <f>IF($F486="","",IF($F486="SRD",1,IF($F486="USD",IFERROR(INDEX(Instellingen!$B$22:$B$221,MATCH($C486,Instellingen!$A$22:$A$221,1)),""),IF($F486="EUR",IFERROR(INDEX(Instellingen!$C$22:$C$221,MATCH($C486,Instellingen!$A$22:$A$221,1)),""),""))))</f>
        <v/>
      </c>
      <c r="I486" s="16" t="str">
        <f>IF($B486="","",IFERROR(VLOOKUP($B486,Facturen!$A$3:$W$304,5,FALSE),""))</f>
        <v/>
      </c>
      <c r="J486" s="18" t="str">
        <f>IF($I486="","",IF($I486="SRD",1,IF($I486="USD",IFERROR(INDEX(Instellingen!$B$22:$B$221,MATCH($C486,Instellingen!$A$22:$A$221,1)),""),IF($I486="EUR",IFERROR(INDEX(Instellingen!$C$22:$C$221,MATCH($C486,Instellingen!$A$22:$A$221,1)),""),""))))</f>
        <v/>
      </c>
      <c r="K486" s="14" t="str">
        <f t="shared" si="42"/>
        <v/>
      </c>
      <c r="L486" s="14" t="str">
        <f t="shared" si="43"/>
        <v/>
      </c>
      <c r="M486" s="14" t="str">
        <f>IF($B486="","",IFERROR(VLOOKUP($B486,Facturen!$A$3:$W$304,11,FALSE),""))</f>
        <v/>
      </c>
      <c r="N486" s="15" t="str">
        <f t="shared" si="44"/>
        <v/>
      </c>
      <c r="O486" s="15" t="str">
        <f>IF($B486="","",IFERROR(IF(VLOOKUP($B486,Facturen!$A$3:$W$304,7,FALSE)="",Instellingen!$B$4,VLOOKUP($B486,Facturen!$A$3:$W$304,7,FALSE)),""))</f>
        <v/>
      </c>
      <c r="P486" s="14" t="str">
        <f t="shared" si="45"/>
        <v/>
      </c>
      <c r="Q486" s="14" t="str">
        <f t="shared" si="46"/>
        <v/>
      </c>
      <c r="R486" s="14" t="str">
        <f t="shared" si="47"/>
        <v/>
      </c>
      <c r="S486" s="6"/>
    </row>
    <row r="487" spans="1:19" x14ac:dyDescent="0.3">
      <c r="A487" s="6"/>
      <c r="B487" s="6"/>
      <c r="C487" s="8"/>
      <c r="D487" s="6"/>
      <c r="E487" s="7"/>
      <c r="F487" s="6"/>
      <c r="G487" s="12"/>
      <c r="H487" s="18" t="str">
        <f>IF($F487="","",IF($F487="SRD",1,IF($F487="USD",IFERROR(INDEX(Instellingen!$B$22:$B$221,MATCH($C487,Instellingen!$A$22:$A$221,1)),""),IF($F487="EUR",IFERROR(INDEX(Instellingen!$C$22:$C$221,MATCH($C487,Instellingen!$A$22:$A$221,1)),""),""))))</f>
        <v/>
      </c>
      <c r="I487" s="16" t="str">
        <f>IF($B487="","",IFERROR(VLOOKUP($B487,Facturen!$A$3:$W$304,5,FALSE),""))</f>
        <v/>
      </c>
      <c r="J487" s="18" t="str">
        <f>IF($I487="","",IF($I487="SRD",1,IF($I487="USD",IFERROR(INDEX(Instellingen!$B$22:$B$221,MATCH($C487,Instellingen!$A$22:$A$221,1)),""),IF($I487="EUR",IFERROR(INDEX(Instellingen!$C$22:$C$221,MATCH($C487,Instellingen!$A$22:$A$221,1)),""),""))))</f>
        <v/>
      </c>
      <c r="K487" s="14" t="str">
        <f t="shared" si="42"/>
        <v/>
      </c>
      <c r="L487" s="14" t="str">
        <f t="shared" si="43"/>
        <v/>
      </c>
      <c r="M487" s="14" t="str">
        <f>IF($B487="","",IFERROR(VLOOKUP($B487,Facturen!$A$3:$W$304,11,FALSE),""))</f>
        <v/>
      </c>
      <c r="N487" s="15" t="str">
        <f t="shared" si="44"/>
        <v/>
      </c>
      <c r="O487" s="15" t="str">
        <f>IF($B487="","",IFERROR(IF(VLOOKUP($B487,Facturen!$A$3:$W$304,7,FALSE)="",Instellingen!$B$4,VLOOKUP($B487,Facturen!$A$3:$W$304,7,FALSE)),""))</f>
        <v/>
      </c>
      <c r="P487" s="14" t="str">
        <f t="shared" si="45"/>
        <v/>
      </c>
      <c r="Q487" s="14" t="str">
        <f t="shared" si="46"/>
        <v/>
      </c>
      <c r="R487" s="14" t="str">
        <f t="shared" si="47"/>
        <v/>
      </c>
      <c r="S487" s="6"/>
    </row>
    <row r="488" spans="1:19" x14ac:dyDescent="0.3">
      <c r="A488" s="6"/>
      <c r="B488" s="6"/>
      <c r="C488" s="8"/>
      <c r="D488" s="6"/>
      <c r="E488" s="7"/>
      <c r="F488" s="6"/>
      <c r="G488" s="12"/>
      <c r="H488" s="18" t="str">
        <f>IF($F488="","",IF($F488="SRD",1,IF($F488="USD",IFERROR(INDEX(Instellingen!$B$22:$B$221,MATCH($C488,Instellingen!$A$22:$A$221,1)),""),IF($F488="EUR",IFERROR(INDEX(Instellingen!$C$22:$C$221,MATCH($C488,Instellingen!$A$22:$A$221,1)),""),""))))</f>
        <v/>
      </c>
      <c r="I488" s="16" t="str">
        <f>IF($B488="","",IFERROR(VLOOKUP($B488,Facturen!$A$3:$W$304,5,FALSE),""))</f>
        <v/>
      </c>
      <c r="J488" s="18" t="str">
        <f>IF($I488="","",IF($I488="SRD",1,IF($I488="USD",IFERROR(INDEX(Instellingen!$B$22:$B$221,MATCH($C488,Instellingen!$A$22:$A$221,1)),""),IF($I488="EUR",IFERROR(INDEX(Instellingen!$C$22:$C$221,MATCH($C488,Instellingen!$A$22:$A$221,1)),""),""))))</f>
        <v/>
      </c>
      <c r="K488" s="14" t="str">
        <f t="shared" si="42"/>
        <v/>
      </c>
      <c r="L488" s="14" t="str">
        <f t="shared" si="43"/>
        <v/>
      </c>
      <c r="M488" s="14" t="str">
        <f>IF($B488="","",IFERROR(VLOOKUP($B488,Facturen!$A$3:$W$304,11,FALSE),""))</f>
        <v/>
      </c>
      <c r="N488" s="15" t="str">
        <f t="shared" si="44"/>
        <v/>
      </c>
      <c r="O488" s="15" t="str">
        <f>IF($B488="","",IFERROR(IF(VLOOKUP($B488,Facturen!$A$3:$W$304,7,FALSE)="",Instellingen!$B$4,VLOOKUP($B488,Facturen!$A$3:$W$304,7,FALSE)),""))</f>
        <v/>
      </c>
      <c r="P488" s="14" t="str">
        <f t="shared" si="45"/>
        <v/>
      </c>
      <c r="Q488" s="14" t="str">
        <f t="shared" si="46"/>
        <v/>
      </c>
      <c r="R488" s="14" t="str">
        <f t="shared" si="47"/>
        <v/>
      </c>
      <c r="S488" s="6"/>
    </row>
    <row r="489" spans="1:19" x14ac:dyDescent="0.3">
      <c r="A489" s="6"/>
      <c r="B489" s="6"/>
      <c r="C489" s="8"/>
      <c r="D489" s="6"/>
      <c r="E489" s="7"/>
      <c r="F489" s="6"/>
      <c r="G489" s="12"/>
      <c r="H489" s="18" t="str">
        <f>IF($F489="","",IF($F489="SRD",1,IF($F489="USD",IFERROR(INDEX(Instellingen!$B$22:$B$221,MATCH($C489,Instellingen!$A$22:$A$221,1)),""),IF($F489="EUR",IFERROR(INDEX(Instellingen!$C$22:$C$221,MATCH($C489,Instellingen!$A$22:$A$221,1)),""),""))))</f>
        <v/>
      </c>
      <c r="I489" s="16" t="str">
        <f>IF($B489="","",IFERROR(VLOOKUP($B489,Facturen!$A$3:$W$304,5,FALSE),""))</f>
        <v/>
      </c>
      <c r="J489" s="18" t="str">
        <f>IF($I489="","",IF($I489="SRD",1,IF($I489="USD",IFERROR(INDEX(Instellingen!$B$22:$B$221,MATCH($C489,Instellingen!$A$22:$A$221,1)),""),IF($I489="EUR",IFERROR(INDEX(Instellingen!$C$22:$C$221,MATCH($C489,Instellingen!$A$22:$A$221,1)),""),""))))</f>
        <v/>
      </c>
      <c r="K489" s="14" t="str">
        <f t="shared" si="42"/>
        <v/>
      </c>
      <c r="L489" s="14" t="str">
        <f t="shared" si="43"/>
        <v/>
      </c>
      <c r="M489" s="14" t="str">
        <f>IF($B489="","",IFERROR(VLOOKUP($B489,Facturen!$A$3:$W$304,11,FALSE),""))</f>
        <v/>
      </c>
      <c r="N489" s="15" t="str">
        <f t="shared" si="44"/>
        <v/>
      </c>
      <c r="O489" s="15" t="str">
        <f>IF($B489="","",IFERROR(IF(VLOOKUP($B489,Facturen!$A$3:$W$304,7,FALSE)="",Instellingen!$B$4,VLOOKUP($B489,Facturen!$A$3:$W$304,7,FALSE)),""))</f>
        <v/>
      </c>
      <c r="P489" s="14" t="str">
        <f t="shared" si="45"/>
        <v/>
      </c>
      <c r="Q489" s="14" t="str">
        <f t="shared" si="46"/>
        <v/>
      </c>
      <c r="R489" s="14" t="str">
        <f t="shared" si="47"/>
        <v/>
      </c>
      <c r="S489" s="6"/>
    </row>
    <row r="490" spans="1:19" x14ac:dyDescent="0.3">
      <c r="A490" s="6"/>
      <c r="B490" s="6"/>
      <c r="C490" s="8"/>
      <c r="D490" s="6"/>
      <c r="E490" s="7"/>
      <c r="F490" s="6"/>
      <c r="G490" s="12"/>
      <c r="H490" s="18" t="str">
        <f>IF($F490="","",IF($F490="SRD",1,IF($F490="USD",IFERROR(INDEX(Instellingen!$B$22:$B$221,MATCH($C490,Instellingen!$A$22:$A$221,1)),""),IF($F490="EUR",IFERROR(INDEX(Instellingen!$C$22:$C$221,MATCH($C490,Instellingen!$A$22:$A$221,1)),""),""))))</f>
        <v/>
      </c>
      <c r="I490" s="16" t="str">
        <f>IF($B490="","",IFERROR(VLOOKUP($B490,Facturen!$A$3:$W$304,5,FALSE),""))</f>
        <v/>
      </c>
      <c r="J490" s="18" t="str">
        <f>IF($I490="","",IF($I490="SRD",1,IF($I490="USD",IFERROR(INDEX(Instellingen!$B$22:$B$221,MATCH($C490,Instellingen!$A$22:$A$221,1)),""),IF($I490="EUR",IFERROR(INDEX(Instellingen!$C$22:$C$221,MATCH($C490,Instellingen!$A$22:$A$221,1)),""),""))))</f>
        <v/>
      </c>
      <c r="K490" s="14" t="str">
        <f t="shared" si="42"/>
        <v/>
      </c>
      <c r="L490" s="14" t="str">
        <f t="shared" si="43"/>
        <v/>
      </c>
      <c r="M490" s="14" t="str">
        <f>IF($B490="","",IFERROR(VLOOKUP($B490,Facturen!$A$3:$W$304,11,FALSE),""))</f>
        <v/>
      </c>
      <c r="N490" s="15" t="str">
        <f t="shared" si="44"/>
        <v/>
      </c>
      <c r="O490" s="15" t="str">
        <f>IF($B490="","",IFERROR(IF(VLOOKUP($B490,Facturen!$A$3:$W$304,7,FALSE)="",Instellingen!$B$4,VLOOKUP($B490,Facturen!$A$3:$W$304,7,FALSE)),""))</f>
        <v/>
      </c>
      <c r="P490" s="14" t="str">
        <f t="shared" si="45"/>
        <v/>
      </c>
      <c r="Q490" s="14" t="str">
        <f t="shared" si="46"/>
        <v/>
      </c>
      <c r="R490" s="14" t="str">
        <f t="shared" si="47"/>
        <v/>
      </c>
      <c r="S490" s="6"/>
    </row>
    <row r="491" spans="1:19" x14ac:dyDescent="0.3">
      <c r="A491" s="6"/>
      <c r="B491" s="6"/>
      <c r="C491" s="8"/>
      <c r="D491" s="6"/>
      <c r="E491" s="7"/>
      <c r="F491" s="6"/>
      <c r="G491" s="12"/>
      <c r="H491" s="18" t="str">
        <f>IF($F491="","",IF($F491="SRD",1,IF($F491="USD",IFERROR(INDEX(Instellingen!$B$22:$B$221,MATCH($C491,Instellingen!$A$22:$A$221,1)),""),IF($F491="EUR",IFERROR(INDEX(Instellingen!$C$22:$C$221,MATCH($C491,Instellingen!$A$22:$A$221,1)),""),""))))</f>
        <v/>
      </c>
      <c r="I491" s="16" t="str">
        <f>IF($B491="","",IFERROR(VLOOKUP($B491,Facturen!$A$3:$W$304,5,FALSE),""))</f>
        <v/>
      </c>
      <c r="J491" s="18" t="str">
        <f>IF($I491="","",IF($I491="SRD",1,IF($I491="USD",IFERROR(INDEX(Instellingen!$B$22:$B$221,MATCH($C491,Instellingen!$A$22:$A$221,1)),""),IF($I491="EUR",IFERROR(INDEX(Instellingen!$C$22:$C$221,MATCH($C491,Instellingen!$A$22:$A$221,1)),""),""))))</f>
        <v/>
      </c>
      <c r="K491" s="14" t="str">
        <f t="shared" si="42"/>
        <v/>
      </c>
      <c r="L491" s="14" t="str">
        <f t="shared" si="43"/>
        <v/>
      </c>
      <c r="M491" s="14" t="str">
        <f>IF($B491="","",IFERROR(VLOOKUP($B491,Facturen!$A$3:$W$304,11,FALSE),""))</f>
        <v/>
      </c>
      <c r="N491" s="15" t="str">
        <f t="shared" si="44"/>
        <v/>
      </c>
      <c r="O491" s="15" t="str">
        <f>IF($B491="","",IFERROR(IF(VLOOKUP($B491,Facturen!$A$3:$W$304,7,FALSE)="",Instellingen!$B$4,VLOOKUP($B491,Facturen!$A$3:$W$304,7,FALSE)),""))</f>
        <v/>
      </c>
      <c r="P491" s="14" t="str">
        <f t="shared" si="45"/>
        <v/>
      </c>
      <c r="Q491" s="14" t="str">
        <f t="shared" si="46"/>
        <v/>
      </c>
      <c r="R491" s="14" t="str">
        <f t="shared" si="47"/>
        <v/>
      </c>
      <c r="S491" s="6"/>
    </row>
    <row r="492" spans="1:19" x14ac:dyDescent="0.3">
      <c r="A492" s="6"/>
      <c r="B492" s="6"/>
      <c r="C492" s="8"/>
      <c r="D492" s="6"/>
      <c r="E492" s="7"/>
      <c r="F492" s="6"/>
      <c r="G492" s="12"/>
      <c r="H492" s="18" t="str">
        <f>IF($F492="","",IF($F492="SRD",1,IF($F492="USD",IFERROR(INDEX(Instellingen!$B$22:$B$221,MATCH($C492,Instellingen!$A$22:$A$221,1)),""),IF($F492="EUR",IFERROR(INDEX(Instellingen!$C$22:$C$221,MATCH($C492,Instellingen!$A$22:$A$221,1)),""),""))))</f>
        <v/>
      </c>
      <c r="I492" s="16" t="str">
        <f>IF($B492="","",IFERROR(VLOOKUP($B492,Facturen!$A$3:$W$304,5,FALSE),""))</f>
        <v/>
      </c>
      <c r="J492" s="18" t="str">
        <f>IF($I492="","",IF($I492="SRD",1,IF($I492="USD",IFERROR(INDEX(Instellingen!$B$22:$B$221,MATCH($C492,Instellingen!$A$22:$A$221,1)),""),IF($I492="EUR",IFERROR(INDEX(Instellingen!$C$22:$C$221,MATCH($C492,Instellingen!$A$22:$A$221,1)),""),""))))</f>
        <v/>
      </c>
      <c r="K492" s="14" t="str">
        <f t="shared" si="42"/>
        <v/>
      </c>
      <c r="L492" s="14" t="str">
        <f t="shared" si="43"/>
        <v/>
      </c>
      <c r="M492" s="14" t="str">
        <f>IF($B492="","",IFERROR(VLOOKUP($B492,Facturen!$A$3:$W$304,11,FALSE),""))</f>
        <v/>
      </c>
      <c r="N492" s="15" t="str">
        <f t="shared" si="44"/>
        <v/>
      </c>
      <c r="O492" s="15" t="str">
        <f>IF($B492="","",IFERROR(IF(VLOOKUP($B492,Facturen!$A$3:$W$304,7,FALSE)="",Instellingen!$B$4,VLOOKUP($B492,Facturen!$A$3:$W$304,7,FALSE)),""))</f>
        <v/>
      </c>
      <c r="P492" s="14" t="str">
        <f t="shared" si="45"/>
        <v/>
      </c>
      <c r="Q492" s="14" t="str">
        <f t="shared" si="46"/>
        <v/>
      </c>
      <c r="R492" s="14" t="str">
        <f t="shared" si="47"/>
        <v/>
      </c>
      <c r="S492" s="6"/>
    </row>
    <row r="493" spans="1:19" x14ac:dyDescent="0.3">
      <c r="A493" s="6"/>
      <c r="B493" s="6"/>
      <c r="C493" s="8"/>
      <c r="D493" s="6"/>
      <c r="E493" s="7"/>
      <c r="F493" s="6"/>
      <c r="G493" s="12"/>
      <c r="H493" s="18" t="str">
        <f>IF($F493="","",IF($F493="SRD",1,IF($F493="USD",IFERROR(INDEX(Instellingen!$B$22:$B$221,MATCH($C493,Instellingen!$A$22:$A$221,1)),""),IF($F493="EUR",IFERROR(INDEX(Instellingen!$C$22:$C$221,MATCH($C493,Instellingen!$A$22:$A$221,1)),""),""))))</f>
        <v/>
      </c>
      <c r="I493" s="16" t="str">
        <f>IF($B493="","",IFERROR(VLOOKUP($B493,Facturen!$A$3:$W$304,5,FALSE),""))</f>
        <v/>
      </c>
      <c r="J493" s="18" t="str">
        <f>IF($I493="","",IF($I493="SRD",1,IF($I493="USD",IFERROR(INDEX(Instellingen!$B$22:$B$221,MATCH($C493,Instellingen!$A$22:$A$221,1)),""),IF($I493="EUR",IFERROR(INDEX(Instellingen!$C$22:$C$221,MATCH($C493,Instellingen!$A$22:$A$221,1)),""),""))))</f>
        <v/>
      </c>
      <c r="K493" s="14" t="str">
        <f t="shared" si="42"/>
        <v/>
      </c>
      <c r="L493" s="14" t="str">
        <f t="shared" si="43"/>
        <v/>
      </c>
      <c r="M493" s="14" t="str">
        <f>IF($B493="","",IFERROR(VLOOKUP($B493,Facturen!$A$3:$W$304,11,FALSE),""))</f>
        <v/>
      </c>
      <c r="N493" s="15" t="str">
        <f t="shared" si="44"/>
        <v/>
      </c>
      <c r="O493" s="15" t="str">
        <f>IF($B493="","",IFERROR(IF(VLOOKUP($B493,Facturen!$A$3:$W$304,7,FALSE)="",Instellingen!$B$4,VLOOKUP($B493,Facturen!$A$3:$W$304,7,FALSE)),""))</f>
        <v/>
      </c>
      <c r="P493" s="14" t="str">
        <f t="shared" si="45"/>
        <v/>
      </c>
      <c r="Q493" s="14" t="str">
        <f t="shared" si="46"/>
        <v/>
      </c>
      <c r="R493" s="14" t="str">
        <f t="shared" si="47"/>
        <v/>
      </c>
      <c r="S493" s="6"/>
    </row>
    <row r="494" spans="1:19" x14ac:dyDescent="0.3">
      <c r="A494" s="6"/>
      <c r="B494" s="6"/>
      <c r="C494" s="8"/>
      <c r="D494" s="6"/>
      <c r="E494" s="7"/>
      <c r="F494" s="6"/>
      <c r="G494" s="12"/>
      <c r="H494" s="18" t="str">
        <f>IF($F494="","",IF($F494="SRD",1,IF($F494="USD",IFERROR(INDEX(Instellingen!$B$22:$B$221,MATCH($C494,Instellingen!$A$22:$A$221,1)),""),IF($F494="EUR",IFERROR(INDEX(Instellingen!$C$22:$C$221,MATCH($C494,Instellingen!$A$22:$A$221,1)),""),""))))</f>
        <v/>
      </c>
      <c r="I494" s="16" t="str">
        <f>IF($B494="","",IFERROR(VLOOKUP($B494,Facturen!$A$3:$W$304,5,FALSE),""))</f>
        <v/>
      </c>
      <c r="J494" s="18" t="str">
        <f>IF($I494="","",IF($I494="SRD",1,IF($I494="USD",IFERROR(INDEX(Instellingen!$B$22:$B$221,MATCH($C494,Instellingen!$A$22:$A$221,1)),""),IF($I494="EUR",IFERROR(INDEX(Instellingen!$C$22:$C$221,MATCH($C494,Instellingen!$A$22:$A$221,1)),""),""))))</f>
        <v/>
      </c>
      <c r="K494" s="14" t="str">
        <f t="shared" si="42"/>
        <v/>
      </c>
      <c r="L494" s="14" t="str">
        <f t="shared" si="43"/>
        <v/>
      </c>
      <c r="M494" s="14" t="str">
        <f>IF($B494="","",IFERROR(VLOOKUP($B494,Facturen!$A$3:$W$304,11,FALSE),""))</f>
        <v/>
      </c>
      <c r="N494" s="15" t="str">
        <f t="shared" si="44"/>
        <v/>
      </c>
      <c r="O494" s="15" t="str">
        <f>IF($B494="","",IFERROR(IF(VLOOKUP($B494,Facturen!$A$3:$W$304,7,FALSE)="",Instellingen!$B$4,VLOOKUP($B494,Facturen!$A$3:$W$304,7,FALSE)),""))</f>
        <v/>
      </c>
      <c r="P494" s="14" t="str">
        <f t="shared" si="45"/>
        <v/>
      </c>
      <c r="Q494" s="14" t="str">
        <f t="shared" si="46"/>
        <v/>
      </c>
      <c r="R494" s="14" t="str">
        <f t="shared" si="47"/>
        <v/>
      </c>
      <c r="S494" s="6"/>
    </row>
    <row r="495" spans="1:19" x14ac:dyDescent="0.3">
      <c r="A495" s="6"/>
      <c r="B495" s="6"/>
      <c r="C495" s="8"/>
      <c r="D495" s="6"/>
      <c r="E495" s="7"/>
      <c r="F495" s="6"/>
      <c r="G495" s="12"/>
      <c r="H495" s="18" t="str">
        <f>IF($F495="","",IF($F495="SRD",1,IF($F495="USD",IFERROR(INDEX(Instellingen!$B$22:$B$221,MATCH($C495,Instellingen!$A$22:$A$221,1)),""),IF($F495="EUR",IFERROR(INDEX(Instellingen!$C$22:$C$221,MATCH($C495,Instellingen!$A$22:$A$221,1)),""),""))))</f>
        <v/>
      </c>
      <c r="I495" s="16" t="str">
        <f>IF($B495="","",IFERROR(VLOOKUP($B495,Facturen!$A$3:$W$304,5,FALSE),""))</f>
        <v/>
      </c>
      <c r="J495" s="18" t="str">
        <f>IF($I495="","",IF($I495="SRD",1,IF($I495="USD",IFERROR(INDEX(Instellingen!$B$22:$B$221,MATCH($C495,Instellingen!$A$22:$A$221,1)),""),IF($I495="EUR",IFERROR(INDEX(Instellingen!$C$22:$C$221,MATCH($C495,Instellingen!$A$22:$A$221,1)),""),""))))</f>
        <v/>
      </c>
      <c r="K495" s="14" t="str">
        <f t="shared" si="42"/>
        <v/>
      </c>
      <c r="L495" s="14" t="str">
        <f t="shared" si="43"/>
        <v/>
      </c>
      <c r="M495" s="14" t="str">
        <f>IF($B495="","",IFERROR(VLOOKUP($B495,Facturen!$A$3:$W$304,11,FALSE),""))</f>
        <v/>
      </c>
      <c r="N495" s="15" t="str">
        <f t="shared" si="44"/>
        <v/>
      </c>
      <c r="O495" s="15" t="str">
        <f>IF($B495="","",IFERROR(IF(VLOOKUP($B495,Facturen!$A$3:$W$304,7,FALSE)="",Instellingen!$B$4,VLOOKUP($B495,Facturen!$A$3:$W$304,7,FALSE)),""))</f>
        <v/>
      </c>
      <c r="P495" s="14" t="str">
        <f t="shared" si="45"/>
        <v/>
      </c>
      <c r="Q495" s="14" t="str">
        <f t="shared" si="46"/>
        <v/>
      </c>
      <c r="R495" s="14" t="str">
        <f t="shared" si="47"/>
        <v/>
      </c>
      <c r="S495" s="6"/>
    </row>
    <row r="496" spans="1:19" x14ac:dyDescent="0.3">
      <c r="A496" s="6"/>
      <c r="B496" s="6"/>
      <c r="C496" s="8"/>
      <c r="D496" s="6"/>
      <c r="E496" s="7"/>
      <c r="F496" s="6"/>
      <c r="G496" s="12"/>
      <c r="H496" s="18" t="str">
        <f>IF($F496="","",IF($F496="SRD",1,IF($F496="USD",IFERROR(INDEX(Instellingen!$B$22:$B$221,MATCH($C496,Instellingen!$A$22:$A$221,1)),""),IF($F496="EUR",IFERROR(INDEX(Instellingen!$C$22:$C$221,MATCH($C496,Instellingen!$A$22:$A$221,1)),""),""))))</f>
        <v/>
      </c>
      <c r="I496" s="16" t="str">
        <f>IF($B496="","",IFERROR(VLOOKUP($B496,Facturen!$A$3:$W$304,5,FALSE),""))</f>
        <v/>
      </c>
      <c r="J496" s="18" t="str">
        <f>IF($I496="","",IF($I496="SRD",1,IF($I496="USD",IFERROR(INDEX(Instellingen!$B$22:$B$221,MATCH($C496,Instellingen!$A$22:$A$221,1)),""),IF($I496="EUR",IFERROR(INDEX(Instellingen!$C$22:$C$221,MATCH($C496,Instellingen!$A$22:$A$221,1)),""),""))))</f>
        <v/>
      </c>
      <c r="K496" s="14" t="str">
        <f t="shared" si="42"/>
        <v/>
      </c>
      <c r="L496" s="14" t="str">
        <f t="shared" si="43"/>
        <v/>
      </c>
      <c r="M496" s="14" t="str">
        <f>IF($B496="","",IFERROR(VLOOKUP($B496,Facturen!$A$3:$W$304,11,FALSE),""))</f>
        <v/>
      </c>
      <c r="N496" s="15" t="str">
        <f t="shared" si="44"/>
        <v/>
      </c>
      <c r="O496" s="15" t="str">
        <f>IF($B496="","",IFERROR(IF(VLOOKUP($B496,Facturen!$A$3:$W$304,7,FALSE)="",Instellingen!$B$4,VLOOKUP($B496,Facturen!$A$3:$W$304,7,FALSE)),""))</f>
        <v/>
      </c>
      <c r="P496" s="14" t="str">
        <f t="shared" si="45"/>
        <v/>
      </c>
      <c r="Q496" s="14" t="str">
        <f t="shared" si="46"/>
        <v/>
      </c>
      <c r="R496" s="14" t="str">
        <f t="shared" si="47"/>
        <v/>
      </c>
      <c r="S496" s="6"/>
    </row>
    <row r="497" spans="1:19" x14ac:dyDescent="0.3">
      <c r="A497" s="6"/>
      <c r="B497" s="6"/>
      <c r="C497" s="8"/>
      <c r="D497" s="6"/>
      <c r="E497" s="7"/>
      <c r="F497" s="6"/>
      <c r="G497" s="12"/>
      <c r="H497" s="18" t="str">
        <f>IF($F497="","",IF($F497="SRD",1,IF($F497="USD",IFERROR(INDEX(Instellingen!$B$22:$B$221,MATCH($C497,Instellingen!$A$22:$A$221,1)),""),IF($F497="EUR",IFERROR(INDEX(Instellingen!$C$22:$C$221,MATCH($C497,Instellingen!$A$22:$A$221,1)),""),""))))</f>
        <v/>
      </c>
      <c r="I497" s="16" t="str">
        <f>IF($B497="","",IFERROR(VLOOKUP($B497,Facturen!$A$3:$W$304,5,FALSE),""))</f>
        <v/>
      </c>
      <c r="J497" s="18" t="str">
        <f>IF($I497="","",IF($I497="SRD",1,IF($I497="USD",IFERROR(INDEX(Instellingen!$B$22:$B$221,MATCH($C497,Instellingen!$A$22:$A$221,1)),""),IF($I497="EUR",IFERROR(INDEX(Instellingen!$C$22:$C$221,MATCH($C497,Instellingen!$A$22:$A$221,1)),""),""))))</f>
        <v/>
      </c>
      <c r="K497" s="14" t="str">
        <f t="shared" si="42"/>
        <v/>
      </c>
      <c r="L497" s="14" t="str">
        <f t="shared" si="43"/>
        <v/>
      </c>
      <c r="M497" s="14" t="str">
        <f>IF($B497="","",IFERROR(VLOOKUP($B497,Facturen!$A$3:$W$304,11,FALSE),""))</f>
        <v/>
      </c>
      <c r="N497" s="15" t="str">
        <f t="shared" si="44"/>
        <v/>
      </c>
      <c r="O497" s="15" t="str">
        <f>IF($B497="","",IFERROR(IF(VLOOKUP($B497,Facturen!$A$3:$W$304,7,FALSE)="",Instellingen!$B$4,VLOOKUP($B497,Facturen!$A$3:$W$304,7,FALSE)),""))</f>
        <v/>
      </c>
      <c r="P497" s="14" t="str">
        <f t="shared" si="45"/>
        <v/>
      </c>
      <c r="Q497" s="14" t="str">
        <f t="shared" si="46"/>
        <v/>
      </c>
      <c r="R497" s="14" t="str">
        <f t="shared" si="47"/>
        <v/>
      </c>
      <c r="S497" s="6"/>
    </row>
    <row r="498" spans="1:19" x14ac:dyDescent="0.3">
      <c r="A498" s="6"/>
      <c r="B498" s="6"/>
      <c r="C498" s="8"/>
      <c r="D498" s="6"/>
      <c r="E498" s="7"/>
      <c r="F498" s="6"/>
      <c r="G498" s="12"/>
      <c r="H498" s="18" t="str">
        <f>IF($F498="","",IF($F498="SRD",1,IF($F498="USD",IFERROR(INDEX(Instellingen!$B$22:$B$221,MATCH($C498,Instellingen!$A$22:$A$221,1)),""),IF($F498="EUR",IFERROR(INDEX(Instellingen!$C$22:$C$221,MATCH($C498,Instellingen!$A$22:$A$221,1)),""),""))))</f>
        <v/>
      </c>
      <c r="I498" s="16" t="str">
        <f>IF($B498="","",IFERROR(VLOOKUP($B498,Facturen!$A$3:$W$304,5,FALSE),""))</f>
        <v/>
      </c>
      <c r="J498" s="18" t="str">
        <f>IF($I498="","",IF($I498="SRD",1,IF($I498="USD",IFERROR(INDEX(Instellingen!$B$22:$B$221,MATCH($C498,Instellingen!$A$22:$A$221,1)),""),IF($I498="EUR",IFERROR(INDEX(Instellingen!$C$22:$C$221,MATCH($C498,Instellingen!$A$22:$A$221,1)),""),""))))</f>
        <v/>
      </c>
      <c r="K498" s="14" t="str">
        <f t="shared" si="42"/>
        <v/>
      </c>
      <c r="L498" s="14" t="str">
        <f t="shared" si="43"/>
        <v/>
      </c>
      <c r="M498" s="14" t="str">
        <f>IF($B498="","",IFERROR(VLOOKUP($B498,Facturen!$A$3:$W$304,11,FALSE),""))</f>
        <v/>
      </c>
      <c r="N498" s="15" t="str">
        <f t="shared" si="44"/>
        <v/>
      </c>
      <c r="O498" s="15" t="str">
        <f>IF($B498="","",IFERROR(IF(VLOOKUP($B498,Facturen!$A$3:$W$304,7,FALSE)="",Instellingen!$B$4,VLOOKUP($B498,Facturen!$A$3:$W$304,7,FALSE)),""))</f>
        <v/>
      </c>
      <c r="P498" s="14" t="str">
        <f t="shared" si="45"/>
        <v/>
      </c>
      <c r="Q498" s="14" t="str">
        <f t="shared" si="46"/>
        <v/>
      </c>
      <c r="R498" s="14" t="str">
        <f t="shared" si="47"/>
        <v/>
      </c>
      <c r="S498" s="6"/>
    </row>
    <row r="499" spans="1:19" x14ac:dyDescent="0.3">
      <c r="A499" s="6"/>
      <c r="B499" s="6"/>
      <c r="C499" s="8"/>
      <c r="D499" s="6"/>
      <c r="E499" s="7"/>
      <c r="F499" s="6"/>
      <c r="G499" s="12"/>
      <c r="H499" s="18" t="str">
        <f>IF($F499="","",IF($F499="SRD",1,IF($F499="USD",IFERROR(INDEX(Instellingen!$B$22:$B$221,MATCH($C499,Instellingen!$A$22:$A$221,1)),""),IF($F499="EUR",IFERROR(INDEX(Instellingen!$C$22:$C$221,MATCH($C499,Instellingen!$A$22:$A$221,1)),""),""))))</f>
        <v/>
      </c>
      <c r="I499" s="16" t="str">
        <f>IF($B499="","",IFERROR(VLOOKUP($B499,Facturen!$A$3:$W$304,5,FALSE),""))</f>
        <v/>
      </c>
      <c r="J499" s="18" t="str">
        <f>IF($I499="","",IF($I499="SRD",1,IF($I499="USD",IFERROR(INDEX(Instellingen!$B$22:$B$221,MATCH($C499,Instellingen!$A$22:$A$221,1)),""),IF($I499="EUR",IFERROR(INDEX(Instellingen!$C$22:$C$221,MATCH($C499,Instellingen!$A$22:$A$221,1)),""),""))))</f>
        <v/>
      </c>
      <c r="K499" s="14" t="str">
        <f t="shared" si="42"/>
        <v/>
      </c>
      <c r="L499" s="14" t="str">
        <f t="shared" si="43"/>
        <v/>
      </c>
      <c r="M499" s="14" t="str">
        <f>IF($B499="","",IFERROR(VLOOKUP($B499,Facturen!$A$3:$W$304,11,FALSE),""))</f>
        <v/>
      </c>
      <c r="N499" s="15" t="str">
        <f t="shared" si="44"/>
        <v/>
      </c>
      <c r="O499" s="15" t="str">
        <f>IF($B499="","",IFERROR(IF(VLOOKUP($B499,Facturen!$A$3:$W$304,7,FALSE)="",Instellingen!$B$4,VLOOKUP($B499,Facturen!$A$3:$W$304,7,FALSE)),""))</f>
        <v/>
      </c>
      <c r="P499" s="14" t="str">
        <f t="shared" si="45"/>
        <v/>
      </c>
      <c r="Q499" s="14" t="str">
        <f t="shared" si="46"/>
        <v/>
      </c>
      <c r="R499" s="14" t="str">
        <f t="shared" si="47"/>
        <v/>
      </c>
      <c r="S499" s="6"/>
    </row>
    <row r="500" spans="1:19" x14ac:dyDescent="0.3">
      <c r="A500" s="6"/>
      <c r="B500" s="6"/>
      <c r="C500" s="8"/>
      <c r="D500" s="6"/>
      <c r="E500" s="7"/>
      <c r="F500" s="6"/>
      <c r="G500" s="12"/>
      <c r="H500" s="18" t="str">
        <f>IF($F500="","",IF($F500="SRD",1,IF($F500="USD",IFERROR(INDEX(Instellingen!$B$22:$B$221,MATCH($C500,Instellingen!$A$22:$A$221,1)),""),IF($F500="EUR",IFERROR(INDEX(Instellingen!$C$22:$C$221,MATCH($C500,Instellingen!$A$22:$A$221,1)),""),""))))</f>
        <v/>
      </c>
      <c r="I500" s="16" t="str">
        <f>IF($B500="","",IFERROR(VLOOKUP($B500,Facturen!$A$3:$W$304,5,FALSE),""))</f>
        <v/>
      </c>
      <c r="J500" s="18" t="str">
        <f>IF($I500="","",IF($I500="SRD",1,IF($I500="USD",IFERROR(INDEX(Instellingen!$B$22:$B$221,MATCH($C500,Instellingen!$A$22:$A$221,1)),""),IF($I500="EUR",IFERROR(INDEX(Instellingen!$C$22:$C$221,MATCH($C500,Instellingen!$A$22:$A$221,1)),""),""))))</f>
        <v/>
      </c>
      <c r="K500" s="14" t="str">
        <f t="shared" si="42"/>
        <v/>
      </c>
      <c r="L500" s="14" t="str">
        <f t="shared" si="43"/>
        <v/>
      </c>
      <c r="M500" s="14" t="str">
        <f>IF($B500="","",IFERROR(VLOOKUP($B500,Facturen!$A$3:$W$304,11,FALSE),""))</f>
        <v/>
      </c>
      <c r="N500" s="15" t="str">
        <f t="shared" si="44"/>
        <v/>
      </c>
      <c r="O500" s="15" t="str">
        <f>IF($B500="","",IFERROR(IF(VLOOKUP($B500,Facturen!$A$3:$W$304,7,FALSE)="",Instellingen!$B$4,VLOOKUP($B500,Facturen!$A$3:$W$304,7,FALSE)),""))</f>
        <v/>
      </c>
      <c r="P500" s="14" t="str">
        <f t="shared" si="45"/>
        <v/>
      </c>
      <c r="Q500" s="14" t="str">
        <f t="shared" si="46"/>
        <v/>
      </c>
      <c r="R500" s="14" t="str">
        <f t="shared" si="47"/>
        <v/>
      </c>
      <c r="S500" s="6"/>
    </row>
    <row r="501" spans="1:19" x14ac:dyDescent="0.3">
      <c r="A501" s="6"/>
      <c r="B501" s="6"/>
      <c r="C501" s="8"/>
      <c r="D501" s="6"/>
      <c r="E501" s="7"/>
      <c r="F501" s="6"/>
      <c r="G501" s="12"/>
      <c r="H501" s="18" t="str">
        <f>IF($F501="","",IF($F501="SRD",1,IF($F501="USD",IFERROR(INDEX(Instellingen!$B$22:$B$221,MATCH($C501,Instellingen!$A$22:$A$221,1)),""),IF($F501="EUR",IFERROR(INDEX(Instellingen!$C$22:$C$221,MATCH($C501,Instellingen!$A$22:$A$221,1)),""),""))))</f>
        <v/>
      </c>
      <c r="I501" s="16" t="str">
        <f>IF($B501="","",IFERROR(VLOOKUP($B501,Facturen!$A$3:$W$304,5,FALSE),""))</f>
        <v/>
      </c>
      <c r="J501" s="18" t="str">
        <f>IF($I501="","",IF($I501="SRD",1,IF($I501="USD",IFERROR(INDEX(Instellingen!$B$22:$B$221,MATCH($C501,Instellingen!$A$22:$A$221,1)),""),IF($I501="EUR",IFERROR(INDEX(Instellingen!$C$22:$C$221,MATCH($C501,Instellingen!$A$22:$A$221,1)),""),""))))</f>
        <v/>
      </c>
      <c r="K501" s="14" t="str">
        <f t="shared" si="42"/>
        <v/>
      </c>
      <c r="L501" s="14" t="str">
        <f t="shared" si="43"/>
        <v/>
      </c>
      <c r="M501" s="14" t="str">
        <f>IF($B501="","",IFERROR(VLOOKUP($B501,Facturen!$A$3:$W$304,11,FALSE),""))</f>
        <v/>
      </c>
      <c r="N501" s="15" t="str">
        <f t="shared" si="44"/>
        <v/>
      </c>
      <c r="O501" s="15" t="str">
        <f>IF($B501="","",IFERROR(IF(VLOOKUP($B501,Facturen!$A$3:$W$304,7,FALSE)="",Instellingen!$B$4,VLOOKUP($B501,Facturen!$A$3:$W$304,7,FALSE)),""))</f>
        <v/>
      </c>
      <c r="P501" s="14" t="str">
        <f t="shared" si="45"/>
        <v/>
      </c>
      <c r="Q501" s="14" t="str">
        <f t="shared" si="46"/>
        <v/>
      </c>
      <c r="R501" s="14" t="str">
        <f t="shared" si="47"/>
        <v/>
      </c>
      <c r="S501" s="6"/>
    </row>
    <row r="502" spans="1:19" x14ac:dyDescent="0.3">
      <c r="A502" s="6"/>
      <c r="B502" s="6"/>
      <c r="C502" s="8"/>
      <c r="D502" s="6"/>
      <c r="E502" s="7"/>
      <c r="F502" s="6"/>
      <c r="G502" s="12"/>
      <c r="H502" s="18" t="str">
        <f>IF($F502="","",IF($F502="SRD",1,IF($F502="USD",IFERROR(INDEX(Instellingen!$B$22:$B$221,MATCH($C502,Instellingen!$A$22:$A$221,1)),""),IF($F502="EUR",IFERROR(INDEX(Instellingen!$C$22:$C$221,MATCH($C502,Instellingen!$A$22:$A$221,1)),""),""))))</f>
        <v/>
      </c>
      <c r="I502" s="16" t="str">
        <f>IF($B502="","",IFERROR(VLOOKUP($B502,Facturen!$A$3:$W$304,5,FALSE),""))</f>
        <v/>
      </c>
      <c r="J502" s="18" t="str">
        <f>IF($I502="","",IF($I502="SRD",1,IF($I502="USD",IFERROR(INDEX(Instellingen!$B$22:$B$221,MATCH($C502,Instellingen!$A$22:$A$221,1)),""),IF($I502="EUR",IFERROR(INDEX(Instellingen!$C$22:$C$221,MATCH($C502,Instellingen!$A$22:$A$221,1)),""),""))))</f>
        <v/>
      </c>
      <c r="K502" s="14" t="str">
        <f t="shared" si="42"/>
        <v/>
      </c>
      <c r="L502" s="14" t="str">
        <f t="shared" si="43"/>
        <v/>
      </c>
      <c r="M502" s="14" t="str">
        <f>IF($B502="","",IFERROR(VLOOKUP($B502,Facturen!$A$3:$W$304,11,FALSE),""))</f>
        <v/>
      </c>
      <c r="N502" s="15" t="str">
        <f t="shared" si="44"/>
        <v/>
      </c>
      <c r="O502" s="15" t="str">
        <f>IF($B502="","",IFERROR(IF(VLOOKUP($B502,Facturen!$A$3:$W$304,7,FALSE)="",Instellingen!$B$4,VLOOKUP($B502,Facturen!$A$3:$W$304,7,FALSE)),""))</f>
        <v/>
      </c>
      <c r="P502" s="14" t="str">
        <f t="shared" si="45"/>
        <v/>
      </c>
      <c r="Q502" s="14" t="str">
        <f t="shared" si="46"/>
        <v/>
      </c>
      <c r="R502" s="14" t="str">
        <f t="shared" si="47"/>
        <v/>
      </c>
      <c r="S502" s="6"/>
    </row>
    <row r="503" spans="1:19" x14ac:dyDescent="0.3">
      <c r="A503" s="6"/>
      <c r="B503" s="6"/>
      <c r="C503" s="8"/>
      <c r="D503" s="6"/>
      <c r="E503" s="7"/>
      <c r="F503" s="6"/>
      <c r="G503" s="12"/>
      <c r="H503" s="18" t="str">
        <f>IF($F503="","",IF($F503="SRD",1,IF($F503="USD",IFERROR(INDEX(Instellingen!$B$22:$B$221,MATCH($C503,Instellingen!$A$22:$A$221,1)),""),IF($F503="EUR",IFERROR(INDEX(Instellingen!$C$22:$C$221,MATCH($C503,Instellingen!$A$22:$A$221,1)),""),""))))</f>
        <v/>
      </c>
      <c r="I503" s="16" t="str">
        <f>IF($B503="","",IFERROR(VLOOKUP($B503,Facturen!$A$3:$W$304,5,FALSE),""))</f>
        <v/>
      </c>
      <c r="J503" s="18" t="str">
        <f>IF($I503="","",IF($I503="SRD",1,IF($I503="USD",IFERROR(INDEX(Instellingen!$B$22:$B$221,MATCH($C503,Instellingen!$A$22:$A$221,1)),""),IF($I503="EUR",IFERROR(INDEX(Instellingen!$C$22:$C$221,MATCH($C503,Instellingen!$A$22:$A$221,1)),""),""))))</f>
        <v/>
      </c>
      <c r="K503" s="14" t="str">
        <f t="shared" si="42"/>
        <v/>
      </c>
      <c r="L503" s="14" t="str">
        <f t="shared" si="43"/>
        <v/>
      </c>
      <c r="M503" s="14" t="str">
        <f>IF($B503="","",IFERROR(VLOOKUP($B503,Facturen!$A$3:$W$304,11,FALSE),""))</f>
        <v/>
      </c>
      <c r="N503" s="15" t="str">
        <f t="shared" si="44"/>
        <v/>
      </c>
      <c r="O503" s="15" t="str">
        <f>IF($B503="","",IFERROR(IF(VLOOKUP($B503,Facturen!$A$3:$W$304,7,FALSE)="",Instellingen!$B$4,VLOOKUP($B503,Facturen!$A$3:$W$304,7,FALSE)),""))</f>
        <v/>
      </c>
      <c r="P503" s="14" t="str">
        <f t="shared" si="45"/>
        <v/>
      </c>
      <c r="Q503" s="14" t="str">
        <f t="shared" si="46"/>
        <v/>
      </c>
      <c r="R503" s="14" t="str">
        <f t="shared" si="47"/>
        <v/>
      </c>
      <c r="S503" s="6"/>
    </row>
    <row r="504" spans="1:19" x14ac:dyDescent="0.3">
      <c r="A504" s="6"/>
      <c r="B504" s="6"/>
      <c r="C504" s="8"/>
      <c r="D504" s="6"/>
      <c r="E504" s="7"/>
      <c r="F504" s="6"/>
      <c r="G504" s="12"/>
      <c r="H504" s="18" t="str">
        <f>IF($F504="","",IF($F504="SRD",1,IF($F504="USD",IFERROR(INDEX(Instellingen!$B$22:$B$221,MATCH($C504,Instellingen!$A$22:$A$221,1)),""),IF($F504="EUR",IFERROR(INDEX(Instellingen!$C$22:$C$221,MATCH($C504,Instellingen!$A$22:$A$221,1)),""),""))))</f>
        <v/>
      </c>
      <c r="I504" s="16" t="str">
        <f>IF($B504="","",IFERROR(VLOOKUP($B504,Facturen!$A$3:$W$304,5,FALSE),""))</f>
        <v/>
      </c>
      <c r="J504" s="18" t="str">
        <f>IF($I504="","",IF($I504="SRD",1,IF($I504="USD",IFERROR(INDEX(Instellingen!$B$22:$B$221,MATCH($C504,Instellingen!$A$22:$A$221,1)),""),IF($I504="EUR",IFERROR(INDEX(Instellingen!$C$22:$C$221,MATCH($C504,Instellingen!$A$22:$A$221,1)),""),""))))</f>
        <v/>
      </c>
      <c r="K504" s="14" t="str">
        <f t="shared" si="42"/>
        <v/>
      </c>
      <c r="L504" s="14" t="str">
        <f t="shared" si="43"/>
        <v/>
      </c>
      <c r="M504" s="14" t="str">
        <f>IF($B504="","",IFERROR(VLOOKUP($B504,Facturen!$A$3:$W$304,11,FALSE),""))</f>
        <v/>
      </c>
      <c r="N504" s="15" t="str">
        <f t="shared" si="44"/>
        <v/>
      </c>
      <c r="O504" s="15" t="str">
        <f>IF($B504="","",IFERROR(IF(VLOOKUP($B504,Facturen!$A$3:$W$304,7,FALSE)="",Instellingen!$B$4,VLOOKUP($B504,Facturen!$A$3:$W$304,7,FALSE)),""))</f>
        <v/>
      </c>
      <c r="P504" s="14" t="str">
        <f t="shared" si="45"/>
        <v/>
      </c>
      <c r="Q504" s="14" t="str">
        <f t="shared" si="46"/>
        <v/>
      </c>
      <c r="R504" s="14" t="str">
        <f t="shared" si="47"/>
        <v/>
      </c>
      <c r="S504" s="6"/>
    </row>
    <row r="505" spans="1:19" x14ac:dyDescent="0.3">
      <c r="A505" s="6"/>
      <c r="B505" s="6"/>
      <c r="C505" s="8"/>
      <c r="D505" s="6"/>
      <c r="E505" s="7"/>
      <c r="F505" s="6"/>
      <c r="G505" s="12"/>
      <c r="H505" s="18" t="str">
        <f>IF($F505="","",IF($F505="SRD",1,IF($F505="USD",IFERROR(INDEX(Instellingen!$B$22:$B$221,MATCH($C505,Instellingen!$A$22:$A$221,1)),""),IF($F505="EUR",IFERROR(INDEX(Instellingen!$C$22:$C$221,MATCH($C505,Instellingen!$A$22:$A$221,1)),""),""))))</f>
        <v/>
      </c>
      <c r="I505" s="16" t="str">
        <f>IF($B505="","",IFERROR(VLOOKUP($B505,Facturen!$A$3:$W$304,5,FALSE),""))</f>
        <v/>
      </c>
      <c r="J505" s="18" t="str">
        <f>IF($I505="","",IF($I505="SRD",1,IF($I505="USD",IFERROR(INDEX(Instellingen!$B$22:$B$221,MATCH($C505,Instellingen!$A$22:$A$221,1)),""),IF($I505="EUR",IFERROR(INDEX(Instellingen!$C$22:$C$221,MATCH($C505,Instellingen!$A$22:$A$221,1)),""),""))))</f>
        <v/>
      </c>
      <c r="K505" s="14" t="str">
        <f t="shared" si="42"/>
        <v/>
      </c>
      <c r="L505" s="14" t="str">
        <f t="shared" si="43"/>
        <v/>
      </c>
      <c r="M505" s="14" t="str">
        <f>IF($B505="","",IFERROR(VLOOKUP($B505,Facturen!$A$3:$W$304,11,FALSE),""))</f>
        <v/>
      </c>
      <c r="N505" s="15" t="str">
        <f t="shared" si="44"/>
        <v/>
      </c>
      <c r="O505" s="15" t="str">
        <f>IF($B505="","",IFERROR(IF(VLOOKUP($B505,Facturen!$A$3:$W$304,7,FALSE)="",Instellingen!$B$4,VLOOKUP($B505,Facturen!$A$3:$W$304,7,FALSE)),""))</f>
        <v/>
      </c>
      <c r="P505" s="14" t="str">
        <f t="shared" si="45"/>
        <v/>
      </c>
      <c r="Q505" s="14" t="str">
        <f t="shared" si="46"/>
        <v/>
      </c>
      <c r="R505" s="14" t="str">
        <f t="shared" si="47"/>
        <v/>
      </c>
      <c r="S505" s="6"/>
    </row>
    <row r="506" spans="1:19" x14ac:dyDescent="0.3">
      <c r="A506" s="6"/>
      <c r="B506" s="6"/>
      <c r="C506" s="8"/>
      <c r="D506" s="6"/>
      <c r="E506" s="7"/>
      <c r="F506" s="6"/>
      <c r="G506" s="12"/>
      <c r="H506" s="18" t="str">
        <f>IF($F506="","",IF($F506="SRD",1,IF($F506="USD",IFERROR(INDEX(Instellingen!$B$22:$B$221,MATCH($C506,Instellingen!$A$22:$A$221,1)),""),IF($F506="EUR",IFERROR(INDEX(Instellingen!$C$22:$C$221,MATCH($C506,Instellingen!$A$22:$A$221,1)),""),""))))</f>
        <v/>
      </c>
      <c r="I506" s="16" t="str">
        <f>IF($B506="","",IFERROR(VLOOKUP($B506,Facturen!$A$3:$W$304,5,FALSE),""))</f>
        <v/>
      </c>
      <c r="J506" s="18" t="str">
        <f>IF($I506="","",IF($I506="SRD",1,IF($I506="USD",IFERROR(INDEX(Instellingen!$B$22:$B$221,MATCH($C506,Instellingen!$A$22:$A$221,1)),""),IF($I506="EUR",IFERROR(INDEX(Instellingen!$C$22:$C$221,MATCH($C506,Instellingen!$A$22:$A$221,1)),""),""))))</f>
        <v/>
      </c>
      <c r="K506" s="14" t="str">
        <f t="shared" si="42"/>
        <v/>
      </c>
      <c r="L506" s="14" t="str">
        <f t="shared" si="43"/>
        <v/>
      </c>
      <c r="M506" s="14" t="str">
        <f>IF($B506="","",IFERROR(VLOOKUP($B506,Facturen!$A$3:$W$304,11,FALSE),""))</f>
        <v/>
      </c>
      <c r="N506" s="15" t="str">
        <f t="shared" si="44"/>
        <v/>
      </c>
      <c r="O506" s="15" t="str">
        <f>IF($B506="","",IFERROR(IF(VLOOKUP($B506,Facturen!$A$3:$W$304,7,FALSE)="",Instellingen!$B$4,VLOOKUP($B506,Facturen!$A$3:$W$304,7,FALSE)),""))</f>
        <v/>
      </c>
      <c r="P506" s="14" t="str">
        <f t="shared" si="45"/>
        <v/>
      </c>
      <c r="Q506" s="14" t="str">
        <f t="shared" si="46"/>
        <v/>
      </c>
      <c r="R506" s="14" t="str">
        <f t="shared" si="47"/>
        <v/>
      </c>
      <c r="S506" s="6"/>
    </row>
    <row r="507" spans="1:19" x14ac:dyDescent="0.3">
      <c r="A507" s="6"/>
      <c r="B507" s="6"/>
      <c r="C507" s="8"/>
      <c r="D507" s="6"/>
      <c r="E507" s="7"/>
      <c r="F507" s="6"/>
      <c r="G507" s="12"/>
      <c r="H507" s="18" t="str">
        <f>IF($F507="","",IF($F507="SRD",1,IF($F507="USD",IFERROR(INDEX(Instellingen!$B$22:$B$221,MATCH($C507,Instellingen!$A$22:$A$221,1)),""),IF($F507="EUR",IFERROR(INDEX(Instellingen!$C$22:$C$221,MATCH($C507,Instellingen!$A$22:$A$221,1)),""),""))))</f>
        <v/>
      </c>
      <c r="I507" s="16" t="str">
        <f>IF($B507="","",IFERROR(VLOOKUP($B507,Facturen!$A$3:$W$304,5,FALSE),""))</f>
        <v/>
      </c>
      <c r="J507" s="18" t="str">
        <f>IF($I507="","",IF($I507="SRD",1,IF($I507="USD",IFERROR(INDEX(Instellingen!$B$22:$B$221,MATCH($C507,Instellingen!$A$22:$A$221,1)),""),IF($I507="EUR",IFERROR(INDEX(Instellingen!$C$22:$C$221,MATCH($C507,Instellingen!$A$22:$A$221,1)),""),""))))</f>
        <v/>
      </c>
      <c r="K507" s="14" t="str">
        <f t="shared" si="42"/>
        <v/>
      </c>
      <c r="L507" s="14" t="str">
        <f t="shared" si="43"/>
        <v/>
      </c>
      <c r="M507" s="14" t="str">
        <f>IF($B507="","",IFERROR(VLOOKUP($B507,Facturen!$A$3:$W$304,11,FALSE),""))</f>
        <v/>
      </c>
      <c r="N507" s="15" t="str">
        <f t="shared" si="44"/>
        <v/>
      </c>
      <c r="O507" s="15" t="str">
        <f>IF($B507="","",IFERROR(IF(VLOOKUP($B507,Facturen!$A$3:$W$304,7,FALSE)="",Instellingen!$B$4,VLOOKUP($B507,Facturen!$A$3:$W$304,7,FALSE)),""))</f>
        <v/>
      </c>
      <c r="P507" s="14" t="str">
        <f t="shared" si="45"/>
        <v/>
      </c>
      <c r="Q507" s="14" t="str">
        <f t="shared" si="46"/>
        <v/>
      </c>
      <c r="R507" s="14" t="str">
        <f t="shared" si="47"/>
        <v/>
      </c>
      <c r="S507" s="6"/>
    </row>
    <row r="508" spans="1:19" x14ac:dyDescent="0.3">
      <c r="A508" s="6"/>
      <c r="B508" s="6"/>
      <c r="C508" s="8"/>
      <c r="D508" s="6"/>
      <c r="E508" s="7"/>
      <c r="F508" s="6"/>
      <c r="G508" s="12"/>
      <c r="H508" s="18" t="str">
        <f>IF($F508="","",IF($F508="SRD",1,IF($F508="USD",IFERROR(INDEX(Instellingen!$B$22:$B$221,MATCH($C508,Instellingen!$A$22:$A$221,1)),""),IF($F508="EUR",IFERROR(INDEX(Instellingen!$C$22:$C$221,MATCH($C508,Instellingen!$A$22:$A$221,1)),""),""))))</f>
        <v/>
      </c>
      <c r="I508" s="16" t="str">
        <f>IF($B508="","",IFERROR(VLOOKUP($B508,Facturen!$A$3:$W$304,5,FALSE),""))</f>
        <v/>
      </c>
      <c r="J508" s="18" t="str">
        <f>IF($I508="","",IF($I508="SRD",1,IF($I508="USD",IFERROR(INDEX(Instellingen!$B$22:$B$221,MATCH($C508,Instellingen!$A$22:$A$221,1)),""),IF($I508="EUR",IFERROR(INDEX(Instellingen!$C$22:$C$221,MATCH($C508,Instellingen!$A$22:$A$221,1)),""),""))))</f>
        <v/>
      </c>
      <c r="K508" s="14" t="str">
        <f t="shared" si="42"/>
        <v/>
      </c>
      <c r="L508" s="14" t="str">
        <f t="shared" si="43"/>
        <v/>
      </c>
      <c r="M508" s="14" t="str">
        <f>IF($B508="","",IFERROR(VLOOKUP($B508,Facturen!$A$3:$W$304,11,FALSE),""))</f>
        <v/>
      </c>
      <c r="N508" s="15" t="str">
        <f t="shared" si="44"/>
        <v/>
      </c>
      <c r="O508" s="15" t="str">
        <f>IF($B508="","",IFERROR(IF(VLOOKUP($B508,Facturen!$A$3:$W$304,7,FALSE)="",Instellingen!$B$4,VLOOKUP($B508,Facturen!$A$3:$W$304,7,FALSE)),""))</f>
        <v/>
      </c>
      <c r="P508" s="14" t="str">
        <f t="shared" si="45"/>
        <v/>
      </c>
      <c r="Q508" s="14" t="str">
        <f t="shared" si="46"/>
        <v/>
      </c>
      <c r="R508" s="14" t="str">
        <f t="shared" si="47"/>
        <v/>
      </c>
      <c r="S508" s="6"/>
    </row>
    <row r="509" spans="1:19" x14ac:dyDescent="0.3">
      <c r="A509" s="6"/>
      <c r="B509" s="6"/>
      <c r="C509" s="8"/>
      <c r="D509" s="6"/>
      <c r="E509" s="7"/>
      <c r="F509" s="6"/>
      <c r="G509" s="12"/>
      <c r="H509" s="18" t="str">
        <f>IF($F509="","",IF($F509="SRD",1,IF($F509="USD",IFERROR(INDEX(Instellingen!$B$22:$B$221,MATCH($C509,Instellingen!$A$22:$A$221,1)),""),IF($F509="EUR",IFERROR(INDEX(Instellingen!$C$22:$C$221,MATCH($C509,Instellingen!$A$22:$A$221,1)),""),""))))</f>
        <v/>
      </c>
      <c r="I509" s="16" t="str">
        <f>IF($B509="","",IFERROR(VLOOKUP($B509,Facturen!$A$3:$W$304,5,FALSE),""))</f>
        <v/>
      </c>
      <c r="J509" s="18" t="str">
        <f>IF($I509="","",IF($I509="SRD",1,IF($I509="USD",IFERROR(INDEX(Instellingen!$B$22:$B$221,MATCH($C509,Instellingen!$A$22:$A$221,1)),""),IF($I509="EUR",IFERROR(INDEX(Instellingen!$C$22:$C$221,MATCH($C509,Instellingen!$A$22:$A$221,1)),""),""))))</f>
        <v/>
      </c>
      <c r="K509" s="14" t="str">
        <f t="shared" si="42"/>
        <v/>
      </c>
      <c r="L509" s="14" t="str">
        <f t="shared" si="43"/>
        <v/>
      </c>
      <c r="M509" s="14" t="str">
        <f>IF($B509="","",IFERROR(VLOOKUP($B509,Facturen!$A$3:$W$304,11,FALSE),""))</f>
        <v/>
      </c>
      <c r="N509" s="15" t="str">
        <f t="shared" si="44"/>
        <v/>
      </c>
      <c r="O509" s="15" t="str">
        <f>IF($B509="","",IFERROR(IF(VLOOKUP($B509,Facturen!$A$3:$W$304,7,FALSE)="",Instellingen!$B$4,VLOOKUP($B509,Facturen!$A$3:$W$304,7,FALSE)),""))</f>
        <v/>
      </c>
      <c r="P509" s="14" t="str">
        <f t="shared" si="45"/>
        <v/>
      </c>
      <c r="Q509" s="14" t="str">
        <f t="shared" si="46"/>
        <v/>
      </c>
      <c r="R509" s="14" t="str">
        <f t="shared" si="47"/>
        <v/>
      </c>
      <c r="S509" s="6"/>
    </row>
    <row r="510" spans="1:19" x14ac:dyDescent="0.3">
      <c r="A510" s="6"/>
      <c r="B510" s="6"/>
      <c r="C510" s="8"/>
      <c r="D510" s="6"/>
      <c r="E510" s="7"/>
      <c r="F510" s="6"/>
      <c r="G510" s="12"/>
      <c r="H510" s="18" t="str">
        <f>IF($F510="","",IF($F510="SRD",1,IF($F510="USD",IFERROR(INDEX(Instellingen!$B$22:$B$221,MATCH($C510,Instellingen!$A$22:$A$221,1)),""),IF($F510="EUR",IFERROR(INDEX(Instellingen!$C$22:$C$221,MATCH($C510,Instellingen!$A$22:$A$221,1)),""),""))))</f>
        <v/>
      </c>
      <c r="I510" s="16" t="str">
        <f>IF($B510="","",IFERROR(VLOOKUP($B510,Facturen!$A$3:$W$304,5,FALSE),""))</f>
        <v/>
      </c>
      <c r="J510" s="18" t="str">
        <f>IF($I510="","",IF($I510="SRD",1,IF($I510="USD",IFERROR(INDEX(Instellingen!$B$22:$B$221,MATCH($C510,Instellingen!$A$22:$A$221,1)),""),IF($I510="EUR",IFERROR(INDEX(Instellingen!$C$22:$C$221,MATCH($C510,Instellingen!$A$22:$A$221,1)),""),""))))</f>
        <v/>
      </c>
      <c r="K510" s="14" t="str">
        <f t="shared" si="42"/>
        <v/>
      </c>
      <c r="L510" s="14" t="str">
        <f t="shared" si="43"/>
        <v/>
      </c>
      <c r="M510" s="14" t="str">
        <f>IF($B510="","",IFERROR(VLOOKUP($B510,Facturen!$A$3:$W$304,11,FALSE),""))</f>
        <v/>
      </c>
      <c r="N510" s="15" t="str">
        <f t="shared" si="44"/>
        <v/>
      </c>
      <c r="O510" s="15" t="str">
        <f>IF($B510="","",IFERROR(IF(VLOOKUP($B510,Facturen!$A$3:$W$304,7,FALSE)="",Instellingen!$B$4,VLOOKUP($B510,Facturen!$A$3:$W$304,7,FALSE)),""))</f>
        <v/>
      </c>
      <c r="P510" s="14" t="str">
        <f t="shared" si="45"/>
        <v/>
      </c>
      <c r="Q510" s="14" t="str">
        <f t="shared" si="46"/>
        <v/>
      </c>
      <c r="R510" s="14" t="str">
        <f t="shared" si="47"/>
        <v/>
      </c>
      <c r="S510" s="6"/>
    </row>
    <row r="511" spans="1:19" x14ac:dyDescent="0.3">
      <c r="A511" s="6"/>
      <c r="B511" s="6"/>
      <c r="C511" s="8"/>
      <c r="D511" s="6"/>
      <c r="E511" s="7"/>
      <c r="F511" s="6"/>
      <c r="G511" s="12"/>
      <c r="H511" s="18" t="str">
        <f>IF($F511="","",IF($F511="SRD",1,IF($F511="USD",IFERROR(INDEX(Instellingen!$B$22:$B$221,MATCH($C511,Instellingen!$A$22:$A$221,1)),""),IF($F511="EUR",IFERROR(INDEX(Instellingen!$C$22:$C$221,MATCH($C511,Instellingen!$A$22:$A$221,1)),""),""))))</f>
        <v/>
      </c>
      <c r="I511" s="16" t="str">
        <f>IF($B511="","",IFERROR(VLOOKUP($B511,Facturen!$A$3:$W$304,5,FALSE),""))</f>
        <v/>
      </c>
      <c r="J511" s="18" t="str">
        <f>IF($I511="","",IF($I511="SRD",1,IF($I511="USD",IFERROR(INDEX(Instellingen!$B$22:$B$221,MATCH($C511,Instellingen!$A$22:$A$221,1)),""),IF($I511="EUR",IFERROR(INDEX(Instellingen!$C$22:$C$221,MATCH($C511,Instellingen!$A$22:$A$221,1)),""),""))))</f>
        <v/>
      </c>
      <c r="K511" s="14" t="str">
        <f t="shared" si="42"/>
        <v/>
      </c>
      <c r="L511" s="14" t="str">
        <f t="shared" si="43"/>
        <v/>
      </c>
      <c r="M511" s="14" t="str">
        <f>IF($B511="","",IFERROR(VLOOKUP($B511,Facturen!$A$3:$W$304,11,FALSE),""))</f>
        <v/>
      </c>
      <c r="N511" s="15" t="str">
        <f t="shared" si="44"/>
        <v/>
      </c>
      <c r="O511" s="15" t="str">
        <f>IF($B511="","",IFERROR(IF(VLOOKUP($B511,Facturen!$A$3:$W$304,7,FALSE)="",Instellingen!$B$4,VLOOKUP($B511,Facturen!$A$3:$W$304,7,FALSE)),""))</f>
        <v/>
      </c>
      <c r="P511" s="14" t="str">
        <f t="shared" si="45"/>
        <v/>
      </c>
      <c r="Q511" s="14" t="str">
        <f t="shared" si="46"/>
        <v/>
      </c>
      <c r="R511" s="14" t="str">
        <f t="shared" si="47"/>
        <v/>
      </c>
      <c r="S511" s="6"/>
    </row>
    <row r="512" spans="1:19" x14ac:dyDescent="0.3">
      <c r="A512" s="6"/>
      <c r="B512" s="6"/>
      <c r="C512" s="8"/>
      <c r="D512" s="6"/>
      <c r="E512" s="7"/>
      <c r="F512" s="6"/>
      <c r="G512" s="12"/>
      <c r="H512" s="18" t="str">
        <f>IF($F512="","",IF($F512="SRD",1,IF($F512="USD",IFERROR(INDEX(Instellingen!$B$22:$B$221,MATCH($C512,Instellingen!$A$22:$A$221,1)),""),IF($F512="EUR",IFERROR(INDEX(Instellingen!$C$22:$C$221,MATCH($C512,Instellingen!$A$22:$A$221,1)),""),""))))</f>
        <v/>
      </c>
      <c r="I512" s="16" t="str">
        <f>IF($B512="","",IFERROR(VLOOKUP($B512,Facturen!$A$3:$W$304,5,FALSE),""))</f>
        <v/>
      </c>
      <c r="J512" s="18" t="str">
        <f>IF($I512="","",IF($I512="SRD",1,IF($I512="USD",IFERROR(INDEX(Instellingen!$B$22:$B$221,MATCH($C512,Instellingen!$A$22:$A$221,1)),""),IF($I512="EUR",IFERROR(INDEX(Instellingen!$C$22:$C$221,MATCH($C512,Instellingen!$A$22:$A$221,1)),""),""))))</f>
        <v/>
      </c>
      <c r="K512" s="14" t="str">
        <f t="shared" si="42"/>
        <v/>
      </c>
      <c r="L512" s="14" t="str">
        <f t="shared" si="43"/>
        <v/>
      </c>
      <c r="M512" s="14" t="str">
        <f>IF($B512="","",IFERROR(VLOOKUP($B512,Facturen!$A$3:$W$304,11,FALSE),""))</f>
        <v/>
      </c>
      <c r="N512" s="15" t="str">
        <f t="shared" si="44"/>
        <v/>
      </c>
      <c r="O512" s="15" t="str">
        <f>IF($B512="","",IFERROR(IF(VLOOKUP($B512,Facturen!$A$3:$W$304,7,FALSE)="",Instellingen!$B$4,VLOOKUP($B512,Facturen!$A$3:$W$304,7,FALSE)),""))</f>
        <v/>
      </c>
      <c r="P512" s="14" t="str">
        <f t="shared" si="45"/>
        <v/>
      </c>
      <c r="Q512" s="14" t="str">
        <f t="shared" si="46"/>
        <v/>
      </c>
      <c r="R512" s="14" t="str">
        <f t="shared" si="47"/>
        <v/>
      </c>
      <c r="S512" s="6"/>
    </row>
    <row r="513" spans="1:19" x14ac:dyDescent="0.3">
      <c r="A513" s="6"/>
      <c r="B513" s="6"/>
      <c r="C513" s="8"/>
      <c r="D513" s="6"/>
      <c r="E513" s="7"/>
      <c r="F513" s="6"/>
      <c r="G513" s="12"/>
      <c r="H513" s="18" t="str">
        <f>IF($F513="","",IF($F513="SRD",1,IF($F513="USD",IFERROR(INDEX(Instellingen!$B$22:$B$221,MATCH($C513,Instellingen!$A$22:$A$221,1)),""),IF($F513="EUR",IFERROR(INDEX(Instellingen!$C$22:$C$221,MATCH($C513,Instellingen!$A$22:$A$221,1)),""),""))))</f>
        <v/>
      </c>
      <c r="I513" s="16" t="str">
        <f>IF($B513="","",IFERROR(VLOOKUP($B513,Facturen!$A$3:$W$304,5,FALSE),""))</f>
        <v/>
      </c>
      <c r="J513" s="18" t="str">
        <f>IF($I513="","",IF($I513="SRD",1,IF($I513="USD",IFERROR(INDEX(Instellingen!$B$22:$B$221,MATCH($C513,Instellingen!$A$22:$A$221,1)),""),IF($I513="EUR",IFERROR(INDEX(Instellingen!$C$22:$C$221,MATCH($C513,Instellingen!$A$22:$A$221,1)),""),""))))</f>
        <v/>
      </c>
      <c r="K513" s="14" t="str">
        <f t="shared" si="42"/>
        <v/>
      </c>
      <c r="L513" s="14" t="str">
        <f t="shared" si="43"/>
        <v/>
      </c>
      <c r="M513" s="14" t="str">
        <f>IF($B513="","",IFERROR(VLOOKUP($B513,Facturen!$A$3:$W$304,11,FALSE),""))</f>
        <v/>
      </c>
      <c r="N513" s="15" t="str">
        <f t="shared" si="44"/>
        <v/>
      </c>
      <c r="O513" s="15" t="str">
        <f>IF($B513="","",IFERROR(IF(VLOOKUP($B513,Facturen!$A$3:$W$304,7,FALSE)="",Instellingen!$B$4,VLOOKUP($B513,Facturen!$A$3:$W$304,7,FALSE)),""))</f>
        <v/>
      </c>
      <c r="P513" s="14" t="str">
        <f t="shared" si="45"/>
        <v/>
      </c>
      <c r="Q513" s="14" t="str">
        <f t="shared" si="46"/>
        <v/>
      </c>
      <c r="R513" s="14" t="str">
        <f t="shared" si="47"/>
        <v/>
      </c>
      <c r="S513" s="6"/>
    </row>
    <row r="514" spans="1:19" x14ac:dyDescent="0.3">
      <c r="A514" s="6"/>
      <c r="B514" s="6"/>
      <c r="C514" s="8"/>
      <c r="D514" s="6"/>
      <c r="E514" s="7"/>
      <c r="F514" s="6"/>
      <c r="G514" s="12"/>
      <c r="H514" s="18" t="str">
        <f>IF($F514="","",IF($F514="SRD",1,IF($F514="USD",IFERROR(INDEX(Instellingen!$B$22:$B$221,MATCH($C514,Instellingen!$A$22:$A$221,1)),""),IF($F514="EUR",IFERROR(INDEX(Instellingen!$C$22:$C$221,MATCH($C514,Instellingen!$A$22:$A$221,1)),""),""))))</f>
        <v/>
      </c>
      <c r="I514" s="16" t="str">
        <f>IF($B514="","",IFERROR(VLOOKUP($B514,Facturen!$A$3:$W$304,5,FALSE),""))</f>
        <v/>
      </c>
      <c r="J514" s="18" t="str">
        <f>IF($I514="","",IF($I514="SRD",1,IF($I514="USD",IFERROR(INDEX(Instellingen!$B$22:$B$221,MATCH($C514,Instellingen!$A$22:$A$221,1)),""),IF($I514="EUR",IFERROR(INDEX(Instellingen!$C$22:$C$221,MATCH($C514,Instellingen!$A$22:$A$221,1)),""),""))))</f>
        <v/>
      </c>
      <c r="K514" s="14" t="str">
        <f t="shared" si="42"/>
        <v/>
      </c>
      <c r="L514" s="14" t="str">
        <f t="shared" si="43"/>
        <v/>
      </c>
      <c r="M514" s="14" t="str">
        <f>IF($B514="","",IFERROR(VLOOKUP($B514,Facturen!$A$3:$W$304,11,FALSE),""))</f>
        <v/>
      </c>
      <c r="N514" s="15" t="str">
        <f t="shared" si="44"/>
        <v/>
      </c>
      <c r="O514" s="15" t="str">
        <f>IF($B514="","",IFERROR(IF(VLOOKUP($B514,Facturen!$A$3:$W$304,7,FALSE)="",Instellingen!$B$4,VLOOKUP($B514,Facturen!$A$3:$W$304,7,FALSE)),""))</f>
        <v/>
      </c>
      <c r="P514" s="14" t="str">
        <f t="shared" si="45"/>
        <v/>
      </c>
      <c r="Q514" s="14" t="str">
        <f t="shared" si="46"/>
        <v/>
      </c>
      <c r="R514" s="14" t="str">
        <f t="shared" si="47"/>
        <v/>
      </c>
      <c r="S514" s="6"/>
    </row>
    <row r="515" spans="1:19" x14ac:dyDescent="0.3">
      <c r="A515" s="6"/>
      <c r="B515" s="6"/>
      <c r="C515" s="8"/>
      <c r="D515" s="6"/>
      <c r="E515" s="7"/>
      <c r="F515" s="6"/>
      <c r="G515" s="12"/>
      <c r="H515" s="18" t="str">
        <f>IF($F515="","",IF($F515="SRD",1,IF($F515="USD",IFERROR(INDEX(Instellingen!$B$22:$B$221,MATCH($C515,Instellingen!$A$22:$A$221,1)),""),IF($F515="EUR",IFERROR(INDEX(Instellingen!$C$22:$C$221,MATCH($C515,Instellingen!$A$22:$A$221,1)),""),""))))</f>
        <v/>
      </c>
      <c r="I515" s="16" t="str">
        <f>IF($B515="","",IFERROR(VLOOKUP($B515,Facturen!$A$3:$W$304,5,FALSE),""))</f>
        <v/>
      </c>
      <c r="J515" s="18" t="str">
        <f>IF($I515="","",IF($I515="SRD",1,IF($I515="USD",IFERROR(INDEX(Instellingen!$B$22:$B$221,MATCH($C515,Instellingen!$A$22:$A$221,1)),""),IF($I515="EUR",IFERROR(INDEX(Instellingen!$C$22:$C$221,MATCH($C515,Instellingen!$A$22:$A$221,1)),""),""))))</f>
        <v/>
      </c>
      <c r="K515" s="14" t="str">
        <f t="shared" ref="K515:K578" si="48">IF($G515="","",IFERROR($G515*$H515/$J515,0))</f>
        <v/>
      </c>
      <c r="L515" s="14" t="str">
        <f t="shared" ref="L515:L578" si="49">IF($G515="","",IFERROR($G515*$H515,0))</f>
        <v/>
      </c>
      <c r="M515" s="14" t="str">
        <f>IF($B515="","",IFERROR(VLOOKUP($B515,Facturen!$A$3:$W$304,11,FALSE),""))</f>
        <v/>
      </c>
      <c r="N515" s="15" t="str">
        <f t="shared" ref="N515:N578" si="50">IF($M515="","",IFERROR($K515/$M515,0))</f>
        <v/>
      </c>
      <c r="O515" s="15" t="str">
        <f>IF($B515="","",IFERROR(IF(VLOOKUP($B515,Facturen!$A$3:$W$304,7,FALSE)="",Instellingen!$B$4,VLOOKUP($B515,Facturen!$A$3:$W$304,7,FALSE)),""))</f>
        <v/>
      </c>
      <c r="P515" s="14" t="str">
        <f t="shared" ref="P515:P578" si="51">IF($L515="","",IFERROR($L515*$O515/(1+$O515),0))</f>
        <v/>
      </c>
      <c r="Q515" s="14" t="str">
        <f t="shared" ref="Q515:Q578" si="52">IF($E515="","",IFERROR($M515*$E515,0))</f>
        <v/>
      </c>
      <c r="R515" s="14" t="str">
        <f t="shared" ref="R515:R578" si="53">IF($Q515="","",IFERROR($Q515*$J515/$H515,0))</f>
        <v/>
      </c>
      <c r="S515" s="6"/>
    </row>
    <row r="516" spans="1:19" x14ac:dyDescent="0.3">
      <c r="A516" s="6"/>
      <c r="B516" s="6"/>
      <c r="C516" s="8"/>
      <c r="D516" s="6"/>
      <c r="E516" s="7"/>
      <c r="F516" s="6"/>
      <c r="G516" s="12"/>
      <c r="H516" s="18" t="str">
        <f>IF($F516="","",IF($F516="SRD",1,IF($F516="USD",IFERROR(INDEX(Instellingen!$B$22:$B$221,MATCH($C516,Instellingen!$A$22:$A$221,1)),""),IF($F516="EUR",IFERROR(INDEX(Instellingen!$C$22:$C$221,MATCH($C516,Instellingen!$A$22:$A$221,1)),""),""))))</f>
        <v/>
      </c>
      <c r="I516" s="16" t="str">
        <f>IF($B516="","",IFERROR(VLOOKUP($B516,Facturen!$A$3:$W$304,5,FALSE),""))</f>
        <v/>
      </c>
      <c r="J516" s="18" t="str">
        <f>IF($I516="","",IF($I516="SRD",1,IF($I516="USD",IFERROR(INDEX(Instellingen!$B$22:$B$221,MATCH($C516,Instellingen!$A$22:$A$221,1)),""),IF($I516="EUR",IFERROR(INDEX(Instellingen!$C$22:$C$221,MATCH($C516,Instellingen!$A$22:$A$221,1)),""),""))))</f>
        <v/>
      </c>
      <c r="K516" s="14" t="str">
        <f t="shared" si="48"/>
        <v/>
      </c>
      <c r="L516" s="14" t="str">
        <f t="shared" si="49"/>
        <v/>
      </c>
      <c r="M516" s="14" t="str">
        <f>IF($B516="","",IFERROR(VLOOKUP($B516,Facturen!$A$3:$W$304,11,FALSE),""))</f>
        <v/>
      </c>
      <c r="N516" s="15" t="str">
        <f t="shared" si="50"/>
        <v/>
      </c>
      <c r="O516" s="15" t="str">
        <f>IF($B516="","",IFERROR(IF(VLOOKUP($B516,Facturen!$A$3:$W$304,7,FALSE)="",Instellingen!$B$4,VLOOKUP($B516,Facturen!$A$3:$W$304,7,FALSE)),""))</f>
        <v/>
      </c>
      <c r="P516" s="14" t="str">
        <f t="shared" si="51"/>
        <v/>
      </c>
      <c r="Q516" s="14" t="str">
        <f t="shared" si="52"/>
        <v/>
      </c>
      <c r="R516" s="14" t="str">
        <f t="shared" si="53"/>
        <v/>
      </c>
      <c r="S516" s="6"/>
    </row>
    <row r="517" spans="1:19" x14ac:dyDescent="0.3">
      <c r="A517" s="6"/>
      <c r="B517" s="6"/>
      <c r="C517" s="8"/>
      <c r="D517" s="6"/>
      <c r="E517" s="7"/>
      <c r="F517" s="6"/>
      <c r="G517" s="12"/>
      <c r="H517" s="18" t="str">
        <f>IF($F517="","",IF($F517="SRD",1,IF($F517="USD",IFERROR(INDEX(Instellingen!$B$22:$B$221,MATCH($C517,Instellingen!$A$22:$A$221,1)),""),IF($F517="EUR",IFERROR(INDEX(Instellingen!$C$22:$C$221,MATCH($C517,Instellingen!$A$22:$A$221,1)),""),""))))</f>
        <v/>
      </c>
      <c r="I517" s="16" t="str">
        <f>IF($B517="","",IFERROR(VLOOKUP($B517,Facturen!$A$3:$W$304,5,FALSE),""))</f>
        <v/>
      </c>
      <c r="J517" s="18" t="str">
        <f>IF($I517="","",IF($I517="SRD",1,IF($I517="USD",IFERROR(INDEX(Instellingen!$B$22:$B$221,MATCH($C517,Instellingen!$A$22:$A$221,1)),""),IF($I517="EUR",IFERROR(INDEX(Instellingen!$C$22:$C$221,MATCH($C517,Instellingen!$A$22:$A$221,1)),""),""))))</f>
        <v/>
      </c>
      <c r="K517" s="14" t="str">
        <f t="shared" si="48"/>
        <v/>
      </c>
      <c r="L517" s="14" t="str">
        <f t="shared" si="49"/>
        <v/>
      </c>
      <c r="M517" s="14" t="str">
        <f>IF($B517="","",IFERROR(VLOOKUP($B517,Facturen!$A$3:$W$304,11,FALSE),""))</f>
        <v/>
      </c>
      <c r="N517" s="15" t="str">
        <f t="shared" si="50"/>
        <v/>
      </c>
      <c r="O517" s="15" t="str">
        <f>IF($B517="","",IFERROR(IF(VLOOKUP($B517,Facturen!$A$3:$W$304,7,FALSE)="",Instellingen!$B$4,VLOOKUP($B517,Facturen!$A$3:$W$304,7,FALSE)),""))</f>
        <v/>
      </c>
      <c r="P517" s="14" t="str">
        <f t="shared" si="51"/>
        <v/>
      </c>
      <c r="Q517" s="14" t="str">
        <f t="shared" si="52"/>
        <v/>
      </c>
      <c r="R517" s="14" t="str">
        <f t="shared" si="53"/>
        <v/>
      </c>
      <c r="S517" s="6"/>
    </row>
    <row r="518" spans="1:19" x14ac:dyDescent="0.3">
      <c r="A518" s="6"/>
      <c r="B518" s="6"/>
      <c r="C518" s="8"/>
      <c r="D518" s="6"/>
      <c r="E518" s="7"/>
      <c r="F518" s="6"/>
      <c r="G518" s="12"/>
      <c r="H518" s="18" t="str">
        <f>IF($F518="","",IF($F518="SRD",1,IF($F518="USD",IFERROR(INDEX(Instellingen!$B$22:$B$221,MATCH($C518,Instellingen!$A$22:$A$221,1)),""),IF($F518="EUR",IFERROR(INDEX(Instellingen!$C$22:$C$221,MATCH($C518,Instellingen!$A$22:$A$221,1)),""),""))))</f>
        <v/>
      </c>
      <c r="I518" s="16" t="str">
        <f>IF($B518="","",IFERROR(VLOOKUP($B518,Facturen!$A$3:$W$304,5,FALSE),""))</f>
        <v/>
      </c>
      <c r="J518" s="18" t="str">
        <f>IF($I518="","",IF($I518="SRD",1,IF($I518="USD",IFERROR(INDEX(Instellingen!$B$22:$B$221,MATCH($C518,Instellingen!$A$22:$A$221,1)),""),IF($I518="EUR",IFERROR(INDEX(Instellingen!$C$22:$C$221,MATCH($C518,Instellingen!$A$22:$A$221,1)),""),""))))</f>
        <v/>
      </c>
      <c r="K518" s="14" t="str">
        <f t="shared" si="48"/>
        <v/>
      </c>
      <c r="L518" s="14" t="str">
        <f t="shared" si="49"/>
        <v/>
      </c>
      <c r="M518" s="14" t="str">
        <f>IF($B518="","",IFERROR(VLOOKUP($B518,Facturen!$A$3:$W$304,11,FALSE),""))</f>
        <v/>
      </c>
      <c r="N518" s="15" t="str">
        <f t="shared" si="50"/>
        <v/>
      </c>
      <c r="O518" s="15" t="str">
        <f>IF($B518="","",IFERROR(IF(VLOOKUP($B518,Facturen!$A$3:$W$304,7,FALSE)="",Instellingen!$B$4,VLOOKUP($B518,Facturen!$A$3:$W$304,7,FALSE)),""))</f>
        <v/>
      </c>
      <c r="P518" s="14" t="str">
        <f t="shared" si="51"/>
        <v/>
      </c>
      <c r="Q518" s="14" t="str">
        <f t="shared" si="52"/>
        <v/>
      </c>
      <c r="R518" s="14" t="str">
        <f t="shared" si="53"/>
        <v/>
      </c>
      <c r="S518" s="6"/>
    </row>
    <row r="519" spans="1:19" x14ac:dyDescent="0.3">
      <c r="A519" s="6"/>
      <c r="B519" s="6"/>
      <c r="C519" s="8"/>
      <c r="D519" s="6"/>
      <c r="E519" s="7"/>
      <c r="F519" s="6"/>
      <c r="G519" s="12"/>
      <c r="H519" s="18" t="str">
        <f>IF($F519="","",IF($F519="SRD",1,IF($F519="USD",IFERROR(INDEX(Instellingen!$B$22:$B$221,MATCH($C519,Instellingen!$A$22:$A$221,1)),""),IF($F519="EUR",IFERROR(INDEX(Instellingen!$C$22:$C$221,MATCH($C519,Instellingen!$A$22:$A$221,1)),""),""))))</f>
        <v/>
      </c>
      <c r="I519" s="16" t="str">
        <f>IF($B519="","",IFERROR(VLOOKUP($B519,Facturen!$A$3:$W$304,5,FALSE),""))</f>
        <v/>
      </c>
      <c r="J519" s="18" t="str">
        <f>IF($I519="","",IF($I519="SRD",1,IF($I519="USD",IFERROR(INDEX(Instellingen!$B$22:$B$221,MATCH($C519,Instellingen!$A$22:$A$221,1)),""),IF($I519="EUR",IFERROR(INDEX(Instellingen!$C$22:$C$221,MATCH($C519,Instellingen!$A$22:$A$221,1)),""),""))))</f>
        <v/>
      </c>
      <c r="K519" s="14" t="str">
        <f t="shared" si="48"/>
        <v/>
      </c>
      <c r="L519" s="14" t="str">
        <f t="shared" si="49"/>
        <v/>
      </c>
      <c r="M519" s="14" t="str">
        <f>IF($B519="","",IFERROR(VLOOKUP($B519,Facturen!$A$3:$W$304,11,FALSE),""))</f>
        <v/>
      </c>
      <c r="N519" s="15" t="str">
        <f t="shared" si="50"/>
        <v/>
      </c>
      <c r="O519" s="15" t="str">
        <f>IF($B519="","",IFERROR(IF(VLOOKUP($B519,Facturen!$A$3:$W$304,7,FALSE)="",Instellingen!$B$4,VLOOKUP($B519,Facturen!$A$3:$W$304,7,FALSE)),""))</f>
        <v/>
      </c>
      <c r="P519" s="14" t="str">
        <f t="shared" si="51"/>
        <v/>
      </c>
      <c r="Q519" s="14" t="str">
        <f t="shared" si="52"/>
        <v/>
      </c>
      <c r="R519" s="14" t="str">
        <f t="shared" si="53"/>
        <v/>
      </c>
      <c r="S519" s="6"/>
    </row>
    <row r="520" spans="1:19" x14ac:dyDescent="0.3">
      <c r="A520" s="6"/>
      <c r="B520" s="6"/>
      <c r="C520" s="8"/>
      <c r="D520" s="6"/>
      <c r="E520" s="7"/>
      <c r="F520" s="6"/>
      <c r="G520" s="12"/>
      <c r="H520" s="18" t="str">
        <f>IF($F520="","",IF($F520="SRD",1,IF($F520="USD",IFERROR(INDEX(Instellingen!$B$22:$B$221,MATCH($C520,Instellingen!$A$22:$A$221,1)),""),IF($F520="EUR",IFERROR(INDEX(Instellingen!$C$22:$C$221,MATCH($C520,Instellingen!$A$22:$A$221,1)),""),""))))</f>
        <v/>
      </c>
      <c r="I520" s="16" t="str">
        <f>IF($B520="","",IFERROR(VLOOKUP($B520,Facturen!$A$3:$W$304,5,FALSE),""))</f>
        <v/>
      </c>
      <c r="J520" s="18" t="str">
        <f>IF($I520="","",IF($I520="SRD",1,IF($I520="USD",IFERROR(INDEX(Instellingen!$B$22:$B$221,MATCH($C520,Instellingen!$A$22:$A$221,1)),""),IF($I520="EUR",IFERROR(INDEX(Instellingen!$C$22:$C$221,MATCH($C520,Instellingen!$A$22:$A$221,1)),""),""))))</f>
        <v/>
      </c>
      <c r="K520" s="14" t="str">
        <f t="shared" si="48"/>
        <v/>
      </c>
      <c r="L520" s="14" t="str">
        <f t="shared" si="49"/>
        <v/>
      </c>
      <c r="M520" s="14" t="str">
        <f>IF($B520="","",IFERROR(VLOOKUP($B520,Facturen!$A$3:$W$304,11,FALSE),""))</f>
        <v/>
      </c>
      <c r="N520" s="15" t="str">
        <f t="shared" si="50"/>
        <v/>
      </c>
      <c r="O520" s="15" t="str">
        <f>IF($B520="","",IFERROR(IF(VLOOKUP($B520,Facturen!$A$3:$W$304,7,FALSE)="",Instellingen!$B$4,VLOOKUP($B520,Facturen!$A$3:$W$304,7,FALSE)),""))</f>
        <v/>
      </c>
      <c r="P520" s="14" t="str">
        <f t="shared" si="51"/>
        <v/>
      </c>
      <c r="Q520" s="14" t="str">
        <f t="shared" si="52"/>
        <v/>
      </c>
      <c r="R520" s="14" t="str">
        <f t="shared" si="53"/>
        <v/>
      </c>
      <c r="S520" s="6"/>
    </row>
    <row r="521" spans="1:19" x14ac:dyDescent="0.3">
      <c r="A521" s="6"/>
      <c r="B521" s="6"/>
      <c r="C521" s="8"/>
      <c r="D521" s="6"/>
      <c r="E521" s="7"/>
      <c r="F521" s="6"/>
      <c r="G521" s="12"/>
      <c r="H521" s="18" t="str">
        <f>IF($F521="","",IF($F521="SRD",1,IF($F521="USD",IFERROR(INDEX(Instellingen!$B$22:$B$221,MATCH($C521,Instellingen!$A$22:$A$221,1)),""),IF($F521="EUR",IFERROR(INDEX(Instellingen!$C$22:$C$221,MATCH($C521,Instellingen!$A$22:$A$221,1)),""),""))))</f>
        <v/>
      </c>
      <c r="I521" s="16" t="str">
        <f>IF($B521="","",IFERROR(VLOOKUP($B521,Facturen!$A$3:$W$304,5,FALSE),""))</f>
        <v/>
      </c>
      <c r="J521" s="18" t="str">
        <f>IF($I521="","",IF($I521="SRD",1,IF($I521="USD",IFERROR(INDEX(Instellingen!$B$22:$B$221,MATCH($C521,Instellingen!$A$22:$A$221,1)),""),IF($I521="EUR",IFERROR(INDEX(Instellingen!$C$22:$C$221,MATCH($C521,Instellingen!$A$22:$A$221,1)),""),""))))</f>
        <v/>
      </c>
      <c r="K521" s="14" t="str">
        <f t="shared" si="48"/>
        <v/>
      </c>
      <c r="L521" s="14" t="str">
        <f t="shared" si="49"/>
        <v/>
      </c>
      <c r="M521" s="14" t="str">
        <f>IF($B521="","",IFERROR(VLOOKUP($B521,Facturen!$A$3:$W$304,11,FALSE),""))</f>
        <v/>
      </c>
      <c r="N521" s="15" t="str">
        <f t="shared" si="50"/>
        <v/>
      </c>
      <c r="O521" s="15" t="str">
        <f>IF($B521="","",IFERROR(IF(VLOOKUP($B521,Facturen!$A$3:$W$304,7,FALSE)="",Instellingen!$B$4,VLOOKUP($B521,Facturen!$A$3:$W$304,7,FALSE)),""))</f>
        <v/>
      </c>
      <c r="P521" s="14" t="str">
        <f t="shared" si="51"/>
        <v/>
      </c>
      <c r="Q521" s="14" t="str">
        <f t="shared" si="52"/>
        <v/>
      </c>
      <c r="R521" s="14" t="str">
        <f t="shared" si="53"/>
        <v/>
      </c>
      <c r="S521" s="6"/>
    </row>
    <row r="522" spans="1:19" x14ac:dyDescent="0.3">
      <c r="A522" s="6"/>
      <c r="B522" s="6"/>
      <c r="C522" s="8"/>
      <c r="D522" s="6"/>
      <c r="E522" s="7"/>
      <c r="F522" s="6"/>
      <c r="G522" s="12"/>
      <c r="H522" s="18" t="str">
        <f>IF($F522="","",IF($F522="SRD",1,IF($F522="USD",IFERROR(INDEX(Instellingen!$B$22:$B$221,MATCH($C522,Instellingen!$A$22:$A$221,1)),""),IF($F522="EUR",IFERROR(INDEX(Instellingen!$C$22:$C$221,MATCH($C522,Instellingen!$A$22:$A$221,1)),""),""))))</f>
        <v/>
      </c>
      <c r="I522" s="16" t="str">
        <f>IF($B522="","",IFERROR(VLOOKUP($B522,Facturen!$A$3:$W$304,5,FALSE),""))</f>
        <v/>
      </c>
      <c r="J522" s="18" t="str">
        <f>IF($I522="","",IF($I522="SRD",1,IF($I522="USD",IFERROR(INDEX(Instellingen!$B$22:$B$221,MATCH($C522,Instellingen!$A$22:$A$221,1)),""),IF($I522="EUR",IFERROR(INDEX(Instellingen!$C$22:$C$221,MATCH($C522,Instellingen!$A$22:$A$221,1)),""),""))))</f>
        <v/>
      </c>
      <c r="K522" s="14" t="str">
        <f t="shared" si="48"/>
        <v/>
      </c>
      <c r="L522" s="14" t="str">
        <f t="shared" si="49"/>
        <v/>
      </c>
      <c r="M522" s="14" t="str">
        <f>IF($B522="","",IFERROR(VLOOKUP($B522,Facturen!$A$3:$W$304,11,FALSE),""))</f>
        <v/>
      </c>
      <c r="N522" s="15" t="str">
        <f t="shared" si="50"/>
        <v/>
      </c>
      <c r="O522" s="15" t="str">
        <f>IF($B522="","",IFERROR(IF(VLOOKUP($B522,Facturen!$A$3:$W$304,7,FALSE)="",Instellingen!$B$4,VLOOKUP($B522,Facturen!$A$3:$W$304,7,FALSE)),""))</f>
        <v/>
      </c>
      <c r="P522" s="14" t="str">
        <f t="shared" si="51"/>
        <v/>
      </c>
      <c r="Q522" s="14" t="str">
        <f t="shared" si="52"/>
        <v/>
      </c>
      <c r="R522" s="14" t="str">
        <f t="shared" si="53"/>
        <v/>
      </c>
      <c r="S522" s="6"/>
    </row>
    <row r="523" spans="1:19" x14ac:dyDescent="0.3">
      <c r="A523" s="6"/>
      <c r="B523" s="6"/>
      <c r="C523" s="8"/>
      <c r="D523" s="6"/>
      <c r="E523" s="7"/>
      <c r="F523" s="6"/>
      <c r="G523" s="12"/>
      <c r="H523" s="18" t="str">
        <f>IF($F523="","",IF($F523="SRD",1,IF($F523="USD",IFERROR(INDEX(Instellingen!$B$22:$B$221,MATCH($C523,Instellingen!$A$22:$A$221,1)),""),IF($F523="EUR",IFERROR(INDEX(Instellingen!$C$22:$C$221,MATCH($C523,Instellingen!$A$22:$A$221,1)),""),""))))</f>
        <v/>
      </c>
      <c r="I523" s="16" t="str">
        <f>IF($B523="","",IFERROR(VLOOKUP($B523,Facturen!$A$3:$W$304,5,FALSE),""))</f>
        <v/>
      </c>
      <c r="J523" s="18" t="str">
        <f>IF($I523="","",IF($I523="SRD",1,IF($I523="USD",IFERROR(INDEX(Instellingen!$B$22:$B$221,MATCH($C523,Instellingen!$A$22:$A$221,1)),""),IF($I523="EUR",IFERROR(INDEX(Instellingen!$C$22:$C$221,MATCH($C523,Instellingen!$A$22:$A$221,1)),""),""))))</f>
        <v/>
      </c>
      <c r="K523" s="14" t="str">
        <f t="shared" si="48"/>
        <v/>
      </c>
      <c r="L523" s="14" t="str">
        <f t="shared" si="49"/>
        <v/>
      </c>
      <c r="M523" s="14" t="str">
        <f>IF($B523="","",IFERROR(VLOOKUP($B523,Facturen!$A$3:$W$304,11,FALSE),""))</f>
        <v/>
      </c>
      <c r="N523" s="15" t="str">
        <f t="shared" si="50"/>
        <v/>
      </c>
      <c r="O523" s="15" t="str">
        <f>IF($B523="","",IFERROR(IF(VLOOKUP($B523,Facturen!$A$3:$W$304,7,FALSE)="",Instellingen!$B$4,VLOOKUP($B523,Facturen!$A$3:$W$304,7,FALSE)),""))</f>
        <v/>
      </c>
      <c r="P523" s="14" t="str">
        <f t="shared" si="51"/>
        <v/>
      </c>
      <c r="Q523" s="14" t="str">
        <f t="shared" si="52"/>
        <v/>
      </c>
      <c r="R523" s="14" t="str">
        <f t="shared" si="53"/>
        <v/>
      </c>
      <c r="S523" s="6"/>
    </row>
    <row r="524" spans="1:19" x14ac:dyDescent="0.3">
      <c r="A524" s="6"/>
      <c r="B524" s="6"/>
      <c r="C524" s="8"/>
      <c r="D524" s="6"/>
      <c r="E524" s="7"/>
      <c r="F524" s="6"/>
      <c r="G524" s="12"/>
      <c r="H524" s="18" t="str">
        <f>IF($F524="","",IF($F524="SRD",1,IF($F524="USD",IFERROR(INDEX(Instellingen!$B$22:$B$221,MATCH($C524,Instellingen!$A$22:$A$221,1)),""),IF($F524="EUR",IFERROR(INDEX(Instellingen!$C$22:$C$221,MATCH($C524,Instellingen!$A$22:$A$221,1)),""),""))))</f>
        <v/>
      </c>
      <c r="I524" s="16" t="str">
        <f>IF($B524="","",IFERROR(VLOOKUP($B524,Facturen!$A$3:$W$304,5,FALSE),""))</f>
        <v/>
      </c>
      <c r="J524" s="18" t="str">
        <f>IF($I524="","",IF($I524="SRD",1,IF($I524="USD",IFERROR(INDEX(Instellingen!$B$22:$B$221,MATCH($C524,Instellingen!$A$22:$A$221,1)),""),IF($I524="EUR",IFERROR(INDEX(Instellingen!$C$22:$C$221,MATCH($C524,Instellingen!$A$22:$A$221,1)),""),""))))</f>
        <v/>
      </c>
      <c r="K524" s="14" t="str">
        <f t="shared" si="48"/>
        <v/>
      </c>
      <c r="L524" s="14" t="str">
        <f t="shared" si="49"/>
        <v/>
      </c>
      <c r="M524" s="14" t="str">
        <f>IF($B524="","",IFERROR(VLOOKUP($B524,Facturen!$A$3:$W$304,11,FALSE),""))</f>
        <v/>
      </c>
      <c r="N524" s="15" t="str">
        <f t="shared" si="50"/>
        <v/>
      </c>
      <c r="O524" s="15" t="str">
        <f>IF($B524="","",IFERROR(IF(VLOOKUP($B524,Facturen!$A$3:$W$304,7,FALSE)="",Instellingen!$B$4,VLOOKUP($B524,Facturen!$A$3:$W$304,7,FALSE)),""))</f>
        <v/>
      </c>
      <c r="P524" s="14" t="str">
        <f t="shared" si="51"/>
        <v/>
      </c>
      <c r="Q524" s="14" t="str">
        <f t="shared" si="52"/>
        <v/>
      </c>
      <c r="R524" s="14" t="str">
        <f t="shared" si="53"/>
        <v/>
      </c>
      <c r="S524" s="6"/>
    </row>
    <row r="525" spans="1:19" x14ac:dyDescent="0.3">
      <c r="A525" s="6"/>
      <c r="B525" s="6"/>
      <c r="C525" s="8"/>
      <c r="D525" s="6"/>
      <c r="E525" s="7"/>
      <c r="F525" s="6"/>
      <c r="G525" s="12"/>
      <c r="H525" s="18" t="str">
        <f>IF($F525="","",IF($F525="SRD",1,IF($F525="USD",IFERROR(INDEX(Instellingen!$B$22:$B$221,MATCH($C525,Instellingen!$A$22:$A$221,1)),""),IF($F525="EUR",IFERROR(INDEX(Instellingen!$C$22:$C$221,MATCH($C525,Instellingen!$A$22:$A$221,1)),""),""))))</f>
        <v/>
      </c>
      <c r="I525" s="16" t="str">
        <f>IF($B525="","",IFERROR(VLOOKUP($B525,Facturen!$A$3:$W$304,5,FALSE),""))</f>
        <v/>
      </c>
      <c r="J525" s="18" t="str">
        <f>IF($I525="","",IF($I525="SRD",1,IF($I525="USD",IFERROR(INDEX(Instellingen!$B$22:$B$221,MATCH($C525,Instellingen!$A$22:$A$221,1)),""),IF($I525="EUR",IFERROR(INDEX(Instellingen!$C$22:$C$221,MATCH($C525,Instellingen!$A$22:$A$221,1)),""),""))))</f>
        <v/>
      </c>
      <c r="K525" s="14" t="str">
        <f t="shared" si="48"/>
        <v/>
      </c>
      <c r="L525" s="14" t="str">
        <f t="shared" si="49"/>
        <v/>
      </c>
      <c r="M525" s="14" t="str">
        <f>IF($B525="","",IFERROR(VLOOKUP($B525,Facturen!$A$3:$W$304,11,FALSE),""))</f>
        <v/>
      </c>
      <c r="N525" s="15" t="str">
        <f t="shared" si="50"/>
        <v/>
      </c>
      <c r="O525" s="15" t="str">
        <f>IF($B525="","",IFERROR(IF(VLOOKUP($B525,Facturen!$A$3:$W$304,7,FALSE)="",Instellingen!$B$4,VLOOKUP($B525,Facturen!$A$3:$W$304,7,FALSE)),""))</f>
        <v/>
      </c>
      <c r="P525" s="14" t="str">
        <f t="shared" si="51"/>
        <v/>
      </c>
      <c r="Q525" s="14" t="str">
        <f t="shared" si="52"/>
        <v/>
      </c>
      <c r="R525" s="14" t="str">
        <f t="shared" si="53"/>
        <v/>
      </c>
      <c r="S525" s="6"/>
    </row>
    <row r="526" spans="1:19" x14ac:dyDescent="0.3">
      <c r="A526" s="6"/>
      <c r="B526" s="6"/>
      <c r="C526" s="8"/>
      <c r="D526" s="6"/>
      <c r="E526" s="7"/>
      <c r="F526" s="6"/>
      <c r="G526" s="12"/>
      <c r="H526" s="18" t="str">
        <f>IF($F526="","",IF($F526="SRD",1,IF($F526="USD",IFERROR(INDEX(Instellingen!$B$22:$B$221,MATCH($C526,Instellingen!$A$22:$A$221,1)),""),IF($F526="EUR",IFERROR(INDEX(Instellingen!$C$22:$C$221,MATCH($C526,Instellingen!$A$22:$A$221,1)),""),""))))</f>
        <v/>
      </c>
      <c r="I526" s="16" t="str">
        <f>IF($B526="","",IFERROR(VLOOKUP($B526,Facturen!$A$3:$W$304,5,FALSE),""))</f>
        <v/>
      </c>
      <c r="J526" s="18" t="str">
        <f>IF($I526="","",IF($I526="SRD",1,IF($I526="USD",IFERROR(INDEX(Instellingen!$B$22:$B$221,MATCH($C526,Instellingen!$A$22:$A$221,1)),""),IF($I526="EUR",IFERROR(INDEX(Instellingen!$C$22:$C$221,MATCH($C526,Instellingen!$A$22:$A$221,1)),""),""))))</f>
        <v/>
      </c>
      <c r="K526" s="14" t="str">
        <f t="shared" si="48"/>
        <v/>
      </c>
      <c r="L526" s="14" t="str">
        <f t="shared" si="49"/>
        <v/>
      </c>
      <c r="M526" s="14" t="str">
        <f>IF($B526="","",IFERROR(VLOOKUP($B526,Facturen!$A$3:$W$304,11,FALSE),""))</f>
        <v/>
      </c>
      <c r="N526" s="15" t="str">
        <f t="shared" si="50"/>
        <v/>
      </c>
      <c r="O526" s="15" t="str">
        <f>IF($B526="","",IFERROR(IF(VLOOKUP($B526,Facturen!$A$3:$W$304,7,FALSE)="",Instellingen!$B$4,VLOOKUP($B526,Facturen!$A$3:$W$304,7,FALSE)),""))</f>
        <v/>
      </c>
      <c r="P526" s="14" t="str">
        <f t="shared" si="51"/>
        <v/>
      </c>
      <c r="Q526" s="14" t="str">
        <f t="shared" si="52"/>
        <v/>
      </c>
      <c r="R526" s="14" t="str">
        <f t="shared" si="53"/>
        <v/>
      </c>
      <c r="S526" s="6"/>
    </row>
    <row r="527" spans="1:19" x14ac:dyDescent="0.3">
      <c r="A527" s="6"/>
      <c r="B527" s="6"/>
      <c r="C527" s="8"/>
      <c r="D527" s="6"/>
      <c r="E527" s="7"/>
      <c r="F527" s="6"/>
      <c r="G527" s="12"/>
      <c r="H527" s="18" t="str">
        <f>IF($F527="","",IF($F527="SRD",1,IF($F527="USD",IFERROR(INDEX(Instellingen!$B$22:$B$221,MATCH($C527,Instellingen!$A$22:$A$221,1)),""),IF($F527="EUR",IFERROR(INDEX(Instellingen!$C$22:$C$221,MATCH($C527,Instellingen!$A$22:$A$221,1)),""),""))))</f>
        <v/>
      </c>
      <c r="I527" s="16" t="str">
        <f>IF($B527="","",IFERROR(VLOOKUP($B527,Facturen!$A$3:$W$304,5,FALSE),""))</f>
        <v/>
      </c>
      <c r="J527" s="18" t="str">
        <f>IF($I527="","",IF($I527="SRD",1,IF($I527="USD",IFERROR(INDEX(Instellingen!$B$22:$B$221,MATCH($C527,Instellingen!$A$22:$A$221,1)),""),IF($I527="EUR",IFERROR(INDEX(Instellingen!$C$22:$C$221,MATCH($C527,Instellingen!$A$22:$A$221,1)),""),""))))</f>
        <v/>
      </c>
      <c r="K527" s="14" t="str">
        <f t="shared" si="48"/>
        <v/>
      </c>
      <c r="L527" s="14" t="str">
        <f t="shared" si="49"/>
        <v/>
      </c>
      <c r="M527" s="14" t="str">
        <f>IF($B527="","",IFERROR(VLOOKUP($B527,Facturen!$A$3:$W$304,11,FALSE),""))</f>
        <v/>
      </c>
      <c r="N527" s="15" t="str">
        <f t="shared" si="50"/>
        <v/>
      </c>
      <c r="O527" s="15" t="str">
        <f>IF($B527="","",IFERROR(IF(VLOOKUP($B527,Facturen!$A$3:$W$304,7,FALSE)="",Instellingen!$B$4,VLOOKUP($B527,Facturen!$A$3:$W$304,7,FALSE)),""))</f>
        <v/>
      </c>
      <c r="P527" s="14" t="str">
        <f t="shared" si="51"/>
        <v/>
      </c>
      <c r="Q527" s="14" t="str">
        <f t="shared" si="52"/>
        <v/>
      </c>
      <c r="R527" s="14" t="str">
        <f t="shared" si="53"/>
        <v/>
      </c>
      <c r="S527" s="6"/>
    </row>
    <row r="528" spans="1:19" x14ac:dyDescent="0.3">
      <c r="A528" s="6"/>
      <c r="B528" s="6"/>
      <c r="C528" s="8"/>
      <c r="D528" s="6"/>
      <c r="E528" s="7"/>
      <c r="F528" s="6"/>
      <c r="G528" s="12"/>
      <c r="H528" s="18" t="str">
        <f>IF($F528="","",IF($F528="SRD",1,IF($F528="USD",IFERROR(INDEX(Instellingen!$B$22:$B$221,MATCH($C528,Instellingen!$A$22:$A$221,1)),""),IF($F528="EUR",IFERROR(INDEX(Instellingen!$C$22:$C$221,MATCH($C528,Instellingen!$A$22:$A$221,1)),""),""))))</f>
        <v/>
      </c>
      <c r="I528" s="16" t="str">
        <f>IF($B528="","",IFERROR(VLOOKUP($B528,Facturen!$A$3:$W$304,5,FALSE),""))</f>
        <v/>
      </c>
      <c r="J528" s="18" t="str">
        <f>IF($I528="","",IF($I528="SRD",1,IF($I528="USD",IFERROR(INDEX(Instellingen!$B$22:$B$221,MATCH($C528,Instellingen!$A$22:$A$221,1)),""),IF($I528="EUR",IFERROR(INDEX(Instellingen!$C$22:$C$221,MATCH($C528,Instellingen!$A$22:$A$221,1)),""),""))))</f>
        <v/>
      </c>
      <c r="K528" s="14" t="str">
        <f t="shared" si="48"/>
        <v/>
      </c>
      <c r="L528" s="14" t="str">
        <f t="shared" si="49"/>
        <v/>
      </c>
      <c r="M528" s="14" t="str">
        <f>IF($B528="","",IFERROR(VLOOKUP($B528,Facturen!$A$3:$W$304,11,FALSE),""))</f>
        <v/>
      </c>
      <c r="N528" s="15" t="str">
        <f t="shared" si="50"/>
        <v/>
      </c>
      <c r="O528" s="15" t="str">
        <f>IF($B528="","",IFERROR(IF(VLOOKUP($B528,Facturen!$A$3:$W$304,7,FALSE)="",Instellingen!$B$4,VLOOKUP($B528,Facturen!$A$3:$W$304,7,FALSE)),""))</f>
        <v/>
      </c>
      <c r="P528" s="14" t="str">
        <f t="shared" si="51"/>
        <v/>
      </c>
      <c r="Q528" s="14" t="str">
        <f t="shared" si="52"/>
        <v/>
      </c>
      <c r="R528" s="14" t="str">
        <f t="shared" si="53"/>
        <v/>
      </c>
      <c r="S528" s="6"/>
    </row>
    <row r="529" spans="1:19" x14ac:dyDescent="0.3">
      <c r="A529" s="6"/>
      <c r="B529" s="6"/>
      <c r="C529" s="8"/>
      <c r="D529" s="6"/>
      <c r="E529" s="7"/>
      <c r="F529" s="6"/>
      <c r="G529" s="12"/>
      <c r="H529" s="18" t="str">
        <f>IF($F529="","",IF($F529="SRD",1,IF($F529="USD",IFERROR(INDEX(Instellingen!$B$22:$B$221,MATCH($C529,Instellingen!$A$22:$A$221,1)),""),IF($F529="EUR",IFERROR(INDEX(Instellingen!$C$22:$C$221,MATCH($C529,Instellingen!$A$22:$A$221,1)),""),""))))</f>
        <v/>
      </c>
      <c r="I529" s="16" t="str">
        <f>IF($B529="","",IFERROR(VLOOKUP($B529,Facturen!$A$3:$W$304,5,FALSE),""))</f>
        <v/>
      </c>
      <c r="J529" s="18" t="str">
        <f>IF($I529="","",IF($I529="SRD",1,IF($I529="USD",IFERROR(INDEX(Instellingen!$B$22:$B$221,MATCH($C529,Instellingen!$A$22:$A$221,1)),""),IF($I529="EUR",IFERROR(INDEX(Instellingen!$C$22:$C$221,MATCH($C529,Instellingen!$A$22:$A$221,1)),""),""))))</f>
        <v/>
      </c>
      <c r="K529" s="14" t="str">
        <f t="shared" si="48"/>
        <v/>
      </c>
      <c r="L529" s="14" t="str">
        <f t="shared" si="49"/>
        <v/>
      </c>
      <c r="M529" s="14" t="str">
        <f>IF($B529="","",IFERROR(VLOOKUP($B529,Facturen!$A$3:$W$304,11,FALSE),""))</f>
        <v/>
      </c>
      <c r="N529" s="15" t="str">
        <f t="shared" si="50"/>
        <v/>
      </c>
      <c r="O529" s="15" t="str">
        <f>IF($B529="","",IFERROR(IF(VLOOKUP($B529,Facturen!$A$3:$W$304,7,FALSE)="",Instellingen!$B$4,VLOOKUP($B529,Facturen!$A$3:$W$304,7,FALSE)),""))</f>
        <v/>
      </c>
      <c r="P529" s="14" t="str">
        <f t="shared" si="51"/>
        <v/>
      </c>
      <c r="Q529" s="14" t="str">
        <f t="shared" si="52"/>
        <v/>
      </c>
      <c r="R529" s="14" t="str">
        <f t="shared" si="53"/>
        <v/>
      </c>
      <c r="S529" s="6"/>
    </row>
    <row r="530" spans="1:19" x14ac:dyDescent="0.3">
      <c r="A530" s="6"/>
      <c r="B530" s="6"/>
      <c r="C530" s="8"/>
      <c r="D530" s="6"/>
      <c r="E530" s="7"/>
      <c r="F530" s="6"/>
      <c r="G530" s="12"/>
      <c r="H530" s="18" t="str">
        <f>IF($F530="","",IF($F530="SRD",1,IF($F530="USD",IFERROR(INDEX(Instellingen!$B$22:$B$221,MATCH($C530,Instellingen!$A$22:$A$221,1)),""),IF($F530="EUR",IFERROR(INDEX(Instellingen!$C$22:$C$221,MATCH($C530,Instellingen!$A$22:$A$221,1)),""),""))))</f>
        <v/>
      </c>
      <c r="I530" s="16" t="str">
        <f>IF($B530="","",IFERROR(VLOOKUP($B530,Facturen!$A$3:$W$304,5,FALSE),""))</f>
        <v/>
      </c>
      <c r="J530" s="18" t="str">
        <f>IF($I530="","",IF($I530="SRD",1,IF($I530="USD",IFERROR(INDEX(Instellingen!$B$22:$B$221,MATCH($C530,Instellingen!$A$22:$A$221,1)),""),IF($I530="EUR",IFERROR(INDEX(Instellingen!$C$22:$C$221,MATCH($C530,Instellingen!$A$22:$A$221,1)),""),""))))</f>
        <v/>
      </c>
      <c r="K530" s="14" t="str">
        <f t="shared" si="48"/>
        <v/>
      </c>
      <c r="L530" s="14" t="str">
        <f t="shared" si="49"/>
        <v/>
      </c>
      <c r="M530" s="14" t="str">
        <f>IF($B530="","",IFERROR(VLOOKUP($B530,Facturen!$A$3:$W$304,11,FALSE),""))</f>
        <v/>
      </c>
      <c r="N530" s="15" t="str">
        <f t="shared" si="50"/>
        <v/>
      </c>
      <c r="O530" s="15" t="str">
        <f>IF($B530="","",IFERROR(IF(VLOOKUP($B530,Facturen!$A$3:$W$304,7,FALSE)="",Instellingen!$B$4,VLOOKUP($B530,Facturen!$A$3:$W$304,7,FALSE)),""))</f>
        <v/>
      </c>
      <c r="P530" s="14" t="str">
        <f t="shared" si="51"/>
        <v/>
      </c>
      <c r="Q530" s="14" t="str">
        <f t="shared" si="52"/>
        <v/>
      </c>
      <c r="R530" s="14" t="str">
        <f t="shared" si="53"/>
        <v/>
      </c>
      <c r="S530" s="6"/>
    </row>
    <row r="531" spans="1:19" x14ac:dyDescent="0.3">
      <c r="A531" s="6"/>
      <c r="B531" s="6"/>
      <c r="C531" s="8"/>
      <c r="D531" s="6"/>
      <c r="E531" s="7"/>
      <c r="F531" s="6"/>
      <c r="G531" s="12"/>
      <c r="H531" s="18" t="str">
        <f>IF($F531="","",IF($F531="SRD",1,IF($F531="USD",IFERROR(INDEX(Instellingen!$B$22:$B$221,MATCH($C531,Instellingen!$A$22:$A$221,1)),""),IF($F531="EUR",IFERROR(INDEX(Instellingen!$C$22:$C$221,MATCH($C531,Instellingen!$A$22:$A$221,1)),""),""))))</f>
        <v/>
      </c>
      <c r="I531" s="16" t="str">
        <f>IF($B531="","",IFERROR(VLOOKUP($B531,Facturen!$A$3:$W$304,5,FALSE),""))</f>
        <v/>
      </c>
      <c r="J531" s="18" t="str">
        <f>IF($I531="","",IF($I531="SRD",1,IF($I531="USD",IFERROR(INDEX(Instellingen!$B$22:$B$221,MATCH($C531,Instellingen!$A$22:$A$221,1)),""),IF($I531="EUR",IFERROR(INDEX(Instellingen!$C$22:$C$221,MATCH($C531,Instellingen!$A$22:$A$221,1)),""),""))))</f>
        <v/>
      </c>
      <c r="K531" s="14" t="str">
        <f t="shared" si="48"/>
        <v/>
      </c>
      <c r="L531" s="14" t="str">
        <f t="shared" si="49"/>
        <v/>
      </c>
      <c r="M531" s="14" t="str">
        <f>IF($B531="","",IFERROR(VLOOKUP($B531,Facturen!$A$3:$W$304,11,FALSE),""))</f>
        <v/>
      </c>
      <c r="N531" s="15" t="str">
        <f t="shared" si="50"/>
        <v/>
      </c>
      <c r="O531" s="15" t="str">
        <f>IF($B531="","",IFERROR(IF(VLOOKUP($B531,Facturen!$A$3:$W$304,7,FALSE)="",Instellingen!$B$4,VLOOKUP($B531,Facturen!$A$3:$W$304,7,FALSE)),""))</f>
        <v/>
      </c>
      <c r="P531" s="14" t="str">
        <f t="shared" si="51"/>
        <v/>
      </c>
      <c r="Q531" s="14" t="str">
        <f t="shared" si="52"/>
        <v/>
      </c>
      <c r="R531" s="14" t="str">
        <f t="shared" si="53"/>
        <v/>
      </c>
      <c r="S531" s="6"/>
    </row>
    <row r="532" spans="1:19" x14ac:dyDescent="0.3">
      <c r="A532" s="6"/>
      <c r="B532" s="6"/>
      <c r="C532" s="8"/>
      <c r="D532" s="6"/>
      <c r="E532" s="7"/>
      <c r="F532" s="6"/>
      <c r="G532" s="12"/>
      <c r="H532" s="18" t="str">
        <f>IF($F532="","",IF($F532="SRD",1,IF($F532="USD",IFERROR(INDEX(Instellingen!$B$22:$B$221,MATCH($C532,Instellingen!$A$22:$A$221,1)),""),IF($F532="EUR",IFERROR(INDEX(Instellingen!$C$22:$C$221,MATCH($C532,Instellingen!$A$22:$A$221,1)),""),""))))</f>
        <v/>
      </c>
      <c r="I532" s="16" t="str">
        <f>IF($B532="","",IFERROR(VLOOKUP($B532,Facturen!$A$3:$W$304,5,FALSE),""))</f>
        <v/>
      </c>
      <c r="J532" s="18" t="str">
        <f>IF($I532="","",IF($I532="SRD",1,IF($I532="USD",IFERROR(INDEX(Instellingen!$B$22:$B$221,MATCH($C532,Instellingen!$A$22:$A$221,1)),""),IF($I532="EUR",IFERROR(INDEX(Instellingen!$C$22:$C$221,MATCH($C532,Instellingen!$A$22:$A$221,1)),""),""))))</f>
        <v/>
      </c>
      <c r="K532" s="14" t="str">
        <f t="shared" si="48"/>
        <v/>
      </c>
      <c r="L532" s="14" t="str">
        <f t="shared" si="49"/>
        <v/>
      </c>
      <c r="M532" s="14" t="str">
        <f>IF($B532="","",IFERROR(VLOOKUP($B532,Facturen!$A$3:$W$304,11,FALSE),""))</f>
        <v/>
      </c>
      <c r="N532" s="15" t="str">
        <f t="shared" si="50"/>
        <v/>
      </c>
      <c r="O532" s="15" t="str">
        <f>IF($B532="","",IFERROR(IF(VLOOKUP($B532,Facturen!$A$3:$W$304,7,FALSE)="",Instellingen!$B$4,VLOOKUP($B532,Facturen!$A$3:$W$304,7,FALSE)),""))</f>
        <v/>
      </c>
      <c r="P532" s="14" t="str">
        <f t="shared" si="51"/>
        <v/>
      </c>
      <c r="Q532" s="14" t="str">
        <f t="shared" si="52"/>
        <v/>
      </c>
      <c r="R532" s="14" t="str">
        <f t="shared" si="53"/>
        <v/>
      </c>
      <c r="S532" s="6"/>
    </row>
    <row r="533" spans="1:19" x14ac:dyDescent="0.3">
      <c r="A533" s="6"/>
      <c r="B533" s="6"/>
      <c r="C533" s="8"/>
      <c r="D533" s="6"/>
      <c r="E533" s="7"/>
      <c r="F533" s="6"/>
      <c r="G533" s="12"/>
      <c r="H533" s="18" t="str">
        <f>IF($F533="","",IF($F533="SRD",1,IF($F533="USD",IFERROR(INDEX(Instellingen!$B$22:$B$221,MATCH($C533,Instellingen!$A$22:$A$221,1)),""),IF($F533="EUR",IFERROR(INDEX(Instellingen!$C$22:$C$221,MATCH($C533,Instellingen!$A$22:$A$221,1)),""),""))))</f>
        <v/>
      </c>
      <c r="I533" s="16" t="str">
        <f>IF($B533="","",IFERROR(VLOOKUP($B533,Facturen!$A$3:$W$304,5,FALSE),""))</f>
        <v/>
      </c>
      <c r="J533" s="18" t="str">
        <f>IF($I533="","",IF($I533="SRD",1,IF($I533="USD",IFERROR(INDEX(Instellingen!$B$22:$B$221,MATCH($C533,Instellingen!$A$22:$A$221,1)),""),IF($I533="EUR",IFERROR(INDEX(Instellingen!$C$22:$C$221,MATCH($C533,Instellingen!$A$22:$A$221,1)),""),""))))</f>
        <v/>
      </c>
      <c r="K533" s="14" t="str">
        <f t="shared" si="48"/>
        <v/>
      </c>
      <c r="L533" s="14" t="str">
        <f t="shared" si="49"/>
        <v/>
      </c>
      <c r="M533" s="14" t="str">
        <f>IF($B533="","",IFERROR(VLOOKUP($B533,Facturen!$A$3:$W$304,11,FALSE),""))</f>
        <v/>
      </c>
      <c r="N533" s="15" t="str">
        <f t="shared" si="50"/>
        <v/>
      </c>
      <c r="O533" s="15" t="str">
        <f>IF($B533="","",IFERROR(IF(VLOOKUP($B533,Facturen!$A$3:$W$304,7,FALSE)="",Instellingen!$B$4,VLOOKUP($B533,Facturen!$A$3:$W$304,7,FALSE)),""))</f>
        <v/>
      </c>
      <c r="P533" s="14" t="str">
        <f t="shared" si="51"/>
        <v/>
      </c>
      <c r="Q533" s="14" t="str">
        <f t="shared" si="52"/>
        <v/>
      </c>
      <c r="R533" s="14" t="str">
        <f t="shared" si="53"/>
        <v/>
      </c>
      <c r="S533" s="6"/>
    </row>
    <row r="534" spans="1:19" x14ac:dyDescent="0.3">
      <c r="A534" s="6"/>
      <c r="B534" s="6"/>
      <c r="C534" s="8"/>
      <c r="D534" s="6"/>
      <c r="E534" s="7"/>
      <c r="F534" s="6"/>
      <c r="G534" s="12"/>
      <c r="H534" s="18" t="str">
        <f>IF($F534="","",IF($F534="SRD",1,IF($F534="USD",IFERROR(INDEX(Instellingen!$B$22:$B$221,MATCH($C534,Instellingen!$A$22:$A$221,1)),""),IF($F534="EUR",IFERROR(INDEX(Instellingen!$C$22:$C$221,MATCH($C534,Instellingen!$A$22:$A$221,1)),""),""))))</f>
        <v/>
      </c>
      <c r="I534" s="16" t="str">
        <f>IF($B534="","",IFERROR(VLOOKUP($B534,Facturen!$A$3:$W$304,5,FALSE),""))</f>
        <v/>
      </c>
      <c r="J534" s="18" t="str">
        <f>IF($I534="","",IF($I534="SRD",1,IF($I534="USD",IFERROR(INDEX(Instellingen!$B$22:$B$221,MATCH($C534,Instellingen!$A$22:$A$221,1)),""),IF($I534="EUR",IFERROR(INDEX(Instellingen!$C$22:$C$221,MATCH($C534,Instellingen!$A$22:$A$221,1)),""),""))))</f>
        <v/>
      </c>
      <c r="K534" s="14" t="str">
        <f t="shared" si="48"/>
        <v/>
      </c>
      <c r="L534" s="14" t="str">
        <f t="shared" si="49"/>
        <v/>
      </c>
      <c r="M534" s="14" t="str">
        <f>IF($B534="","",IFERROR(VLOOKUP($B534,Facturen!$A$3:$W$304,11,FALSE),""))</f>
        <v/>
      </c>
      <c r="N534" s="15" t="str">
        <f t="shared" si="50"/>
        <v/>
      </c>
      <c r="O534" s="15" t="str">
        <f>IF($B534="","",IFERROR(IF(VLOOKUP($B534,Facturen!$A$3:$W$304,7,FALSE)="",Instellingen!$B$4,VLOOKUP($B534,Facturen!$A$3:$W$304,7,FALSE)),""))</f>
        <v/>
      </c>
      <c r="P534" s="14" t="str">
        <f t="shared" si="51"/>
        <v/>
      </c>
      <c r="Q534" s="14" t="str">
        <f t="shared" si="52"/>
        <v/>
      </c>
      <c r="R534" s="14" t="str">
        <f t="shared" si="53"/>
        <v/>
      </c>
      <c r="S534" s="6"/>
    </row>
    <row r="535" spans="1:19" x14ac:dyDescent="0.3">
      <c r="A535" s="6"/>
      <c r="B535" s="6"/>
      <c r="C535" s="8"/>
      <c r="D535" s="6"/>
      <c r="E535" s="7"/>
      <c r="F535" s="6"/>
      <c r="G535" s="12"/>
      <c r="H535" s="18" t="str">
        <f>IF($F535="","",IF($F535="SRD",1,IF($F535="USD",IFERROR(INDEX(Instellingen!$B$22:$B$221,MATCH($C535,Instellingen!$A$22:$A$221,1)),""),IF($F535="EUR",IFERROR(INDEX(Instellingen!$C$22:$C$221,MATCH($C535,Instellingen!$A$22:$A$221,1)),""),""))))</f>
        <v/>
      </c>
      <c r="I535" s="16" t="str">
        <f>IF($B535="","",IFERROR(VLOOKUP($B535,Facturen!$A$3:$W$304,5,FALSE),""))</f>
        <v/>
      </c>
      <c r="J535" s="18" t="str">
        <f>IF($I535="","",IF($I535="SRD",1,IF($I535="USD",IFERROR(INDEX(Instellingen!$B$22:$B$221,MATCH($C535,Instellingen!$A$22:$A$221,1)),""),IF($I535="EUR",IFERROR(INDEX(Instellingen!$C$22:$C$221,MATCH($C535,Instellingen!$A$22:$A$221,1)),""),""))))</f>
        <v/>
      </c>
      <c r="K535" s="14" t="str">
        <f t="shared" si="48"/>
        <v/>
      </c>
      <c r="L535" s="14" t="str">
        <f t="shared" si="49"/>
        <v/>
      </c>
      <c r="M535" s="14" t="str">
        <f>IF($B535="","",IFERROR(VLOOKUP($B535,Facturen!$A$3:$W$304,11,FALSE),""))</f>
        <v/>
      </c>
      <c r="N535" s="15" t="str">
        <f t="shared" si="50"/>
        <v/>
      </c>
      <c r="O535" s="15" t="str">
        <f>IF($B535="","",IFERROR(IF(VLOOKUP($B535,Facturen!$A$3:$W$304,7,FALSE)="",Instellingen!$B$4,VLOOKUP($B535,Facturen!$A$3:$W$304,7,FALSE)),""))</f>
        <v/>
      </c>
      <c r="P535" s="14" t="str">
        <f t="shared" si="51"/>
        <v/>
      </c>
      <c r="Q535" s="14" t="str">
        <f t="shared" si="52"/>
        <v/>
      </c>
      <c r="R535" s="14" t="str">
        <f t="shared" si="53"/>
        <v/>
      </c>
      <c r="S535" s="6"/>
    </row>
    <row r="536" spans="1:19" x14ac:dyDescent="0.3">
      <c r="A536" s="6"/>
      <c r="B536" s="6"/>
      <c r="C536" s="8"/>
      <c r="D536" s="6"/>
      <c r="E536" s="7"/>
      <c r="F536" s="6"/>
      <c r="G536" s="12"/>
      <c r="H536" s="18" t="str">
        <f>IF($F536="","",IF($F536="SRD",1,IF($F536="USD",IFERROR(INDEX(Instellingen!$B$22:$B$221,MATCH($C536,Instellingen!$A$22:$A$221,1)),""),IF($F536="EUR",IFERROR(INDEX(Instellingen!$C$22:$C$221,MATCH($C536,Instellingen!$A$22:$A$221,1)),""),""))))</f>
        <v/>
      </c>
      <c r="I536" s="16" t="str">
        <f>IF($B536="","",IFERROR(VLOOKUP($B536,Facturen!$A$3:$W$304,5,FALSE),""))</f>
        <v/>
      </c>
      <c r="J536" s="18" t="str">
        <f>IF($I536="","",IF($I536="SRD",1,IF($I536="USD",IFERROR(INDEX(Instellingen!$B$22:$B$221,MATCH($C536,Instellingen!$A$22:$A$221,1)),""),IF($I536="EUR",IFERROR(INDEX(Instellingen!$C$22:$C$221,MATCH($C536,Instellingen!$A$22:$A$221,1)),""),""))))</f>
        <v/>
      </c>
      <c r="K536" s="14" t="str">
        <f t="shared" si="48"/>
        <v/>
      </c>
      <c r="L536" s="14" t="str">
        <f t="shared" si="49"/>
        <v/>
      </c>
      <c r="M536" s="14" t="str">
        <f>IF($B536="","",IFERROR(VLOOKUP($B536,Facturen!$A$3:$W$304,11,FALSE),""))</f>
        <v/>
      </c>
      <c r="N536" s="15" t="str">
        <f t="shared" si="50"/>
        <v/>
      </c>
      <c r="O536" s="15" t="str">
        <f>IF($B536="","",IFERROR(IF(VLOOKUP($B536,Facturen!$A$3:$W$304,7,FALSE)="",Instellingen!$B$4,VLOOKUP($B536,Facturen!$A$3:$W$304,7,FALSE)),""))</f>
        <v/>
      </c>
      <c r="P536" s="14" t="str">
        <f t="shared" si="51"/>
        <v/>
      </c>
      <c r="Q536" s="14" t="str">
        <f t="shared" si="52"/>
        <v/>
      </c>
      <c r="R536" s="14" t="str">
        <f t="shared" si="53"/>
        <v/>
      </c>
      <c r="S536" s="6"/>
    </row>
    <row r="537" spans="1:19" x14ac:dyDescent="0.3">
      <c r="A537" s="6"/>
      <c r="B537" s="6"/>
      <c r="C537" s="8"/>
      <c r="D537" s="6"/>
      <c r="E537" s="7"/>
      <c r="F537" s="6"/>
      <c r="G537" s="12"/>
      <c r="H537" s="18" t="str">
        <f>IF($F537="","",IF($F537="SRD",1,IF($F537="USD",IFERROR(INDEX(Instellingen!$B$22:$B$221,MATCH($C537,Instellingen!$A$22:$A$221,1)),""),IF($F537="EUR",IFERROR(INDEX(Instellingen!$C$22:$C$221,MATCH($C537,Instellingen!$A$22:$A$221,1)),""),""))))</f>
        <v/>
      </c>
      <c r="I537" s="16" t="str">
        <f>IF($B537="","",IFERROR(VLOOKUP($B537,Facturen!$A$3:$W$304,5,FALSE),""))</f>
        <v/>
      </c>
      <c r="J537" s="18" t="str">
        <f>IF($I537="","",IF($I537="SRD",1,IF($I537="USD",IFERROR(INDEX(Instellingen!$B$22:$B$221,MATCH($C537,Instellingen!$A$22:$A$221,1)),""),IF($I537="EUR",IFERROR(INDEX(Instellingen!$C$22:$C$221,MATCH($C537,Instellingen!$A$22:$A$221,1)),""),""))))</f>
        <v/>
      </c>
      <c r="K537" s="14" t="str">
        <f t="shared" si="48"/>
        <v/>
      </c>
      <c r="L537" s="14" t="str">
        <f t="shared" si="49"/>
        <v/>
      </c>
      <c r="M537" s="14" t="str">
        <f>IF($B537="","",IFERROR(VLOOKUP($B537,Facturen!$A$3:$W$304,11,FALSE),""))</f>
        <v/>
      </c>
      <c r="N537" s="15" t="str">
        <f t="shared" si="50"/>
        <v/>
      </c>
      <c r="O537" s="15" t="str">
        <f>IF($B537="","",IFERROR(IF(VLOOKUP($B537,Facturen!$A$3:$W$304,7,FALSE)="",Instellingen!$B$4,VLOOKUP($B537,Facturen!$A$3:$W$304,7,FALSE)),""))</f>
        <v/>
      </c>
      <c r="P537" s="14" t="str">
        <f t="shared" si="51"/>
        <v/>
      </c>
      <c r="Q537" s="14" t="str">
        <f t="shared" si="52"/>
        <v/>
      </c>
      <c r="R537" s="14" t="str">
        <f t="shared" si="53"/>
        <v/>
      </c>
      <c r="S537" s="6"/>
    </row>
    <row r="538" spans="1:19" x14ac:dyDescent="0.3">
      <c r="A538" s="6"/>
      <c r="B538" s="6"/>
      <c r="C538" s="8"/>
      <c r="D538" s="6"/>
      <c r="E538" s="7"/>
      <c r="F538" s="6"/>
      <c r="G538" s="12"/>
      <c r="H538" s="18" t="str">
        <f>IF($F538="","",IF($F538="SRD",1,IF($F538="USD",IFERROR(INDEX(Instellingen!$B$22:$B$221,MATCH($C538,Instellingen!$A$22:$A$221,1)),""),IF($F538="EUR",IFERROR(INDEX(Instellingen!$C$22:$C$221,MATCH($C538,Instellingen!$A$22:$A$221,1)),""),""))))</f>
        <v/>
      </c>
      <c r="I538" s="16" t="str">
        <f>IF($B538="","",IFERROR(VLOOKUP($B538,Facturen!$A$3:$W$304,5,FALSE),""))</f>
        <v/>
      </c>
      <c r="J538" s="18" t="str">
        <f>IF($I538="","",IF($I538="SRD",1,IF($I538="USD",IFERROR(INDEX(Instellingen!$B$22:$B$221,MATCH($C538,Instellingen!$A$22:$A$221,1)),""),IF($I538="EUR",IFERROR(INDEX(Instellingen!$C$22:$C$221,MATCH($C538,Instellingen!$A$22:$A$221,1)),""),""))))</f>
        <v/>
      </c>
      <c r="K538" s="14" t="str">
        <f t="shared" si="48"/>
        <v/>
      </c>
      <c r="L538" s="14" t="str">
        <f t="shared" si="49"/>
        <v/>
      </c>
      <c r="M538" s="14" t="str">
        <f>IF($B538="","",IFERROR(VLOOKUP($B538,Facturen!$A$3:$W$304,11,FALSE),""))</f>
        <v/>
      </c>
      <c r="N538" s="15" t="str">
        <f t="shared" si="50"/>
        <v/>
      </c>
      <c r="O538" s="15" t="str">
        <f>IF($B538="","",IFERROR(IF(VLOOKUP($B538,Facturen!$A$3:$W$304,7,FALSE)="",Instellingen!$B$4,VLOOKUP($B538,Facturen!$A$3:$W$304,7,FALSE)),""))</f>
        <v/>
      </c>
      <c r="P538" s="14" t="str">
        <f t="shared" si="51"/>
        <v/>
      </c>
      <c r="Q538" s="14" t="str">
        <f t="shared" si="52"/>
        <v/>
      </c>
      <c r="R538" s="14" t="str">
        <f t="shared" si="53"/>
        <v/>
      </c>
      <c r="S538" s="6"/>
    </row>
    <row r="539" spans="1:19" x14ac:dyDescent="0.3">
      <c r="A539" s="6"/>
      <c r="B539" s="6"/>
      <c r="C539" s="8"/>
      <c r="D539" s="6"/>
      <c r="E539" s="7"/>
      <c r="F539" s="6"/>
      <c r="G539" s="12"/>
      <c r="H539" s="18" t="str">
        <f>IF($F539="","",IF($F539="SRD",1,IF($F539="USD",IFERROR(INDEX(Instellingen!$B$22:$B$221,MATCH($C539,Instellingen!$A$22:$A$221,1)),""),IF($F539="EUR",IFERROR(INDEX(Instellingen!$C$22:$C$221,MATCH($C539,Instellingen!$A$22:$A$221,1)),""),""))))</f>
        <v/>
      </c>
      <c r="I539" s="16" t="str">
        <f>IF($B539="","",IFERROR(VLOOKUP($B539,Facturen!$A$3:$W$304,5,FALSE),""))</f>
        <v/>
      </c>
      <c r="J539" s="18" t="str">
        <f>IF($I539="","",IF($I539="SRD",1,IF($I539="USD",IFERROR(INDEX(Instellingen!$B$22:$B$221,MATCH($C539,Instellingen!$A$22:$A$221,1)),""),IF($I539="EUR",IFERROR(INDEX(Instellingen!$C$22:$C$221,MATCH($C539,Instellingen!$A$22:$A$221,1)),""),""))))</f>
        <v/>
      </c>
      <c r="K539" s="14" t="str">
        <f t="shared" si="48"/>
        <v/>
      </c>
      <c r="L539" s="14" t="str">
        <f t="shared" si="49"/>
        <v/>
      </c>
      <c r="M539" s="14" t="str">
        <f>IF($B539="","",IFERROR(VLOOKUP($B539,Facturen!$A$3:$W$304,11,FALSE),""))</f>
        <v/>
      </c>
      <c r="N539" s="15" t="str">
        <f t="shared" si="50"/>
        <v/>
      </c>
      <c r="O539" s="15" t="str">
        <f>IF($B539="","",IFERROR(IF(VLOOKUP($B539,Facturen!$A$3:$W$304,7,FALSE)="",Instellingen!$B$4,VLOOKUP($B539,Facturen!$A$3:$W$304,7,FALSE)),""))</f>
        <v/>
      </c>
      <c r="P539" s="14" t="str">
        <f t="shared" si="51"/>
        <v/>
      </c>
      <c r="Q539" s="14" t="str">
        <f t="shared" si="52"/>
        <v/>
      </c>
      <c r="R539" s="14" t="str">
        <f t="shared" si="53"/>
        <v/>
      </c>
      <c r="S539" s="6"/>
    </row>
    <row r="540" spans="1:19" x14ac:dyDescent="0.3">
      <c r="A540" s="6"/>
      <c r="B540" s="6"/>
      <c r="C540" s="8"/>
      <c r="D540" s="6"/>
      <c r="E540" s="7"/>
      <c r="F540" s="6"/>
      <c r="G540" s="12"/>
      <c r="H540" s="18" t="str">
        <f>IF($F540="","",IF($F540="SRD",1,IF($F540="USD",IFERROR(INDEX(Instellingen!$B$22:$B$221,MATCH($C540,Instellingen!$A$22:$A$221,1)),""),IF($F540="EUR",IFERROR(INDEX(Instellingen!$C$22:$C$221,MATCH($C540,Instellingen!$A$22:$A$221,1)),""),""))))</f>
        <v/>
      </c>
      <c r="I540" s="16" t="str">
        <f>IF($B540="","",IFERROR(VLOOKUP($B540,Facturen!$A$3:$W$304,5,FALSE),""))</f>
        <v/>
      </c>
      <c r="J540" s="18" t="str">
        <f>IF($I540="","",IF($I540="SRD",1,IF($I540="USD",IFERROR(INDEX(Instellingen!$B$22:$B$221,MATCH($C540,Instellingen!$A$22:$A$221,1)),""),IF($I540="EUR",IFERROR(INDEX(Instellingen!$C$22:$C$221,MATCH($C540,Instellingen!$A$22:$A$221,1)),""),""))))</f>
        <v/>
      </c>
      <c r="K540" s="14" t="str">
        <f t="shared" si="48"/>
        <v/>
      </c>
      <c r="L540" s="14" t="str">
        <f t="shared" si="49"/>
        <v/>
      </c>
      <c r="M540" s="14" t="str">
        <f>IF($B540="","",IFERROR(VLOOKUP($B540,Facturen!$A$3:$W$304,11,FALSE),""))</f>
        <v/>
      </c>
      <c r="N540" s="15" t="str">
        <f t="shared" si="50"/>
        <v/>
      </c>
      <c r="O540" s="15" t="str">
        <f>IF($B540="","",IFERROR(IF(VLOOKUP($B540,Facturen!$A$3:$W$304,7,FALSE)="",Instellingen!$B$4,VLOOKUP($B540,Facturen!$A$3:$W$304,7,FALSE)),""))</f>
        <v/>
      </c>
      <c r="P540" s="14" t="str">
        <f t="shared" si="51"/>
        <v/>
      </c>
      <c r="Q540" s="14" t="str">
        <f t="shared" si="52"/>
        <v/>
      </c>
      <c r="R540" s="14" t="str">
        <f t="shared" si="53"/>
        <v/>
      </c>
      <c r="S540" s="6"/>
    </row>
    <row r="541" spans="1:19" x14ac:dyDescent="0.3">
      <c r="A541" s="6"/>
      <c r="B541" s="6"/>
      <c r="C541" s="8"/>
      <c r="D541" s="6"/>
      <c r="E541" s="7"/>
      <c r="F541" s="6"/>
      <c r="G541" s="12"/>
      <c r="H541" s="18" t="str">
        <f>IF($F541="","",IF($F541="SRD",1,IF($F541="USD",IFERROR(INDEX(Instellingen!$B$22:$B$221,MATCH($C541,Instellingen!$A$22:$A$221,1)),""),IF($F541="EUR",IFERROR(INDEX(Instellingen!$C$22:$C$221,MATCH($C541,Instellingen!$A$22:$A$221,1)),""),""))))</f>
        <v/>
      </c>
      <c r="I541" s="16" t="str">
        <f>IF($B541="","",IFERROR(VLOOKUP($B541,Facturen!$A$3:$W$304,5,FALSE),""))</f>
        <v/>
      </c>
      <c r="J541" s="18" t="str">
        <f>IF($I541="","",IF($I541="SRD",1,IF($I541="USD",IFERROR(INDEX(Instellingen!$B$22:$B$221,MATCH($C541,Instellingen!$A$22:$A$221,1)),""),IF($I541="EUR",IFERROR(INDEX(Instellingen!$C$22:$C$221,MATCH($C541,Instellingen!$A$22:$A$221,1)),""),""))))</f>
        <v/>
      </c>
      <c r="K541" s="14" t="str">
        <f t="shared" si="48"/>
        <v/>
      </c>
      <c r="L541" s="14" t="str">
        <f t="shared" si="49"/>
        <v/>
      </c>
      <c r="M541" s="14" t="str">
        <f>IF($B541="","",IFERROR(VLOOKUP($B541,Facturen!$A$3:$W$304,11,FALSE),""))</f>
        <v/>
      </c>
      <c r="N541" s="15" t="str">
        <f t="shared" si="50"/>
        <v/>
      </c>
      <c r="O541" s="15" t="str">
        <f>IF($B541="","",IFERROR(IF(VLOOKUP($B541,Facturen!$A$3:$W$304,7,FALSE)="",Instellingen!$B$4,VLOOKUP($B541,Facturen!$A$3:$W$304,7,FALSE)),""))</f>
        <v/>
      </c>
      <c r="P541" s="14" t="str">
        <f t="shared" si="51"/>
        <v/>
      </c>
      <c r="Q541" s="14" t="str">
        <f t="shared" si="52"/>
        <v/>
      </c>
      <c r="R541" s="14" t="str">
        <f t="shared" si="53"/>
        <v/>
      </c>
      <c r="S541" s="6"/>
    </row>
    <row r="542" spans="1:19" x14ac:dyDescent="0.3">
      <c r="A542" s="6"/>
      <c r="B542" s="6"/>
      <c r="C542" s="8"/>
      <c r="D542" s="6"/>
      <c r="E542" s="7"/>
      <c r="F542" s="6"/>
      <c r="G542" s="12"/>
      <c r="H542" s="18" t="str">
        <f>IF($F542="","",IF($F542="SRD",1,IF($F542="USD",IFERROR(INDEX(Instellingen!$B$22:$B$221,MATCH($C542,Instellingen!$A$22:$A$221,1)),""),IF($F542="EUR",IFERROR(INDEX(Instellingen!$C$22:$C$221,MATCH($C542,Instellingen!$A$22:$A$221,1)),""),""))))</f>
        <v/>
      </c>
      <c r="I542" s="16" t="str">
        <f>IF($B542="","",IFERROR(VLOOKUP($B542,Facturen!$A$3:$W$304,5,FALSE),""))</f>
        <v/>
      </c>
      <c r="J542" s="18" t="str">
        <f>IF($I542="","",IF($I542="SRD",1,IF($I542="USD",IFERROR(INDEX(Instellingen!$B$22:$B$221,MATCH($C542,Instellingen!$A$22:$A$221,1)),""),IF($I542="EUR",IFERROR(INDEX(Instellingen!$C$22:$C$221,MATCH($C542,Instellingen!$A$22:$A$221,1)),""),""))))</f>
        <v/>
      </c>
      <c r="K542" s="14" t="str">
        <f t="shared" si="48"/>
        <v/>
      </c>
      <c r="L542" s="14" t="str">
        <f t="shared" si="49"/>
        <v/>
      </c>
      <c r="M542" s="14" t="str">
        <f>IF($B542="","",IFERROR(VLOOKUP($B542,Facturen!$A$3:$W$304,11,FALSE),""))</f>
        <v/>
      </c>
      <c r="N542" s="15" t="str">
        <f t="shared" si="50"/>
        <v/>
      </c>
      <c r="O542" s="15" t="str">
        <f>IF($B542="","",IFERROR(IF(VLOOKUP($B542,Facturen!$A$3:$W$304,7,FALSE)="",Instellingen!$B$4,VLOOKUP($B542,Facturen!$A$3:$W$304,7,FALSE)),""))</f>
        <v/>
      </c>
      <c r="P542" s="14" t="str">
        <f t="shared" si="51"/>
        <v/>
      </c>
      <c r="Q542" s="14" t="str">
        <f t="shared" si="52"/>
        <v/>
      </c>
      <c r="R542" s="14" t="str">
        <f t="shared" si="53"/>
        <v/>
      </c>
      <c r="S542" s="6"/>
    </row>
    <row r="543" spans="1:19" x14ac:dyDescent="0.3">
      <c r="A543" s="6"/>
      <c r="B543" s="6"/>
      <c r="C543" s="8"/>
      <c r="D543" s="6"/>
      <c r="E543" s="7"/>
      <c r="F543" s="6"/>
      <c r="G543" s="12"/>
      <c r="H543" s="18" t="str">
        <f>IF($F543="","",IF($F543="SRD",1,IF($F543="USD",IFERROR(INDEX(Instellingen!$B$22:$B$221,MATCH($C543,Instellingen!$A$22:$A$221,1)),""),IF($F543="EUR",IFERROR(INDEX(Instellingen!$C$22:$C$221,MATCH($C543,Instellingen!$A$22:$A$221,1)),""),""))))</f>
        <v/>
      </c>
      <c r="I543" s="16" t="str">
        <f>IF($B543="","",IFERROR(VLOOKUP($B543,Facturen!$A$3:$W$304,5,FALSE),""))</f>
        <v/>
      </c>
      <c r="J543" s="18" t="str">
        <f>IF($I543="","",IF($I543="SRD",1,IF($I543="USD",IFERROR(INDEX(Instellingen!$B$22:$B$221,MATCH($C543,Instellingen!$A$22:$A$221,1)),""),IF($I543="EUR",IFERROR(INDEX(Instellingen!$C$22:$C$221,MATCH($C543,Instellingen!$A$22:$A$221,1)),""),""))))</f>
        <v/>
      </c>
      <c r="K543" s="14" t="str">
        <f t="shared" si="48"/>
        <v/>
      </c>
      <c r="L543" s="14" t="str">
        <f t="shared" si="49"/>
        <v/>
      </c>
      <c r="M543" s="14" t="str">
        <f>IF($B543="","",IFERROR(VLOOKUP($B543,Facturen!$A$3:$W$304,11,FALSE),""))</f>
        <v/>
      </c>
      <c r="N543" s="15" t="str">
        <f t="shared" si="50"/>
        <v/>
      </c>
      <c r="O543" s="15" t="str">
        <f>IF($B543="","",IFERROR(IF(VLOOKUP($B543,Facturen!$A$3:$W$304,7,FALSE)="",Instellingen!$B$4,VLOOKUP($B543,Facturen!$A$3:$W$304,7,FALSE)),""))</f>
        <v/>
      </c>
      <c r="P543" s="14" t="str">
        <f t="shared" si="51"/>
        <v/>
      </c>
      <c r="Q543" s="14" t="str">
        <f t="shared" si="52"/>
        <v/>
      </c>
      <c r="R543" s="14" t="str">
        <f t="shared" si="53"/>
        <v/>
      </c>
      <c r="S543" s="6"/>
    </row>
    <row r="544" spans="1:19" x14ac:dyDescent="0.3">
      <c r="A544" s="6"/>
      <c r="B544" s="6"/>
      <c r="C544" s="8"/>
      <c r="D544" s="6"/>
      <c r="E544" s="7"/>
      <c r="F544" s="6"/>
      <c r="G544" s="12"/>
      <c r="H544" s="18" t="str">
        <f>IF($F544="","",IF($F544="SRD",1,IF($F544="USD",IFERROR(INDEX(Instellingen!$B$22:$B$221,MATCH($C544,Instellingen!$A$22:$A$221,1)),""),IF($F544="EUR",IFERROR(INDEX(Instellingen!$C$22:$C$221,MATCH($C544,Instellingen!$A$22:$A$221,1)),""),""))))</f>
        <v/>
      </c>
      <c r="I544" s="16" t="str">
        <f>IF($B544="","",IFERROR(VLOOKUP($B544,Facturen!$A$3:$W$304,5,FALSE),""))</f>
        <v/>
      </c>
      <c r="J544" s="18" t="str">
        <f>IF($I544="","",IF($I544="SRD",1,IF($I544="USD",IFERROR(INDEX(Instellingen!$B$22:$B$221,MATCH($C544,Instellingen!$A$22:$A$221,1)),""),IF($I544="EUR",IFERROR(INDEX(Instellingen!$C$22:$C$221,MATCH($C544,Instellingen!$A$22:$A$221,1)),""),""))))</f>
        <v/>
      </c>
      <c r="K544" s="14" t="str">
        <f t="shared" si="48"/>
        <v/>
      </c>
      <c r="L544" s="14" t="str">
        <f t="shared" si="49"/>
        <v/>
      </c>
      <c r="M544" s="14" t="str">
        <f>IF($B544="","",IFERROR(VLOOKUP($B544,Facturen!$A$3:$W$304,11,FALSE),""))</f>
        <v/>
      </c>
      <c r="N544" s="15" t="str">
        <f t="shared" si="50"/>
        <v/>
      </c>
      <c r="O544" s="15" t="str">
        <f>IF($B544="","",IFERROR(IF(VLOOKUP($B544,Facturen!$A$3:$W$304,7,FALSE)="",Instellingen!$B$4,VLOOKUP($B544,Facturen!$A$3:$W$304,7,FALSE)),""))</f>
        <v/>
      </c>
      <c r="P544" s="14" t="str">
        <f t="shared" si="51"/>
        <v/>
      </c>
      <c r="Q544" s="14" t="str">
        <f t="shared" si="52"/>
        <v/>
      </c>
      <c r="R544" s="14" t="str">
        <f t="shared" si="53"/>
        <v/>
      </c>
      <c r="S544" s="6"/>
    </row>
    <row r="545" spans="1:19" x14ac:dyDescent="0.3">
      <c r="A545" s="6"/>
      <c r="B545" s="6"/>
      <c r="C545" s="8"/>
      <c r="D545" s="6"/>
      <c r="E545" s="7"/>
      <c r="F545" s="6"/>
      <c r="G545" s="12"/>
      <c r="H545" s="18" t="str">
        <f>IF($F545="","",IF($F545="SRD",1,IF($F545="USD",IFERROR(INDEX(Instellingen!$B$22:$B$221,MATCH($C545,Instellingen!$A$22:$A$221,1)),""),IF($F545="EUR",IFERROR(INDEX(Instellingen!$C$22:$C$221,MATCH($C545,Instellingen!$A$22:$A$221,1)),""),""))))</f>
        <v/>
      </c>
      <c r="I545" s="16" t="str">
        <f>IF($B545="","",IFERROR(VLOOKUP($B545,Facturen!$A$3:$W$304,5,FALSE),""))</f>
        <v/>
      </c>
      <c r="J545" s="18" t="str">
        <f>IF($I545="","",IF($I545="SRD",1,IF($I545="USD",IFERROR(INDEX(Instellingen!$B$22:$B$221,MATCH($C545,Instellingen!$A$22:$A$221,1)),""),IF($I545="EUR",IFERROR(INDEX(Instellingen!$C$22:$C$221,MATCH($C545,Instellingen!$A$22:$A$221,1)),""),""))))</f>
        <v/>
      </c>
      <c r="K545" s="14" t="str">
        <f t="shared" si="48"/>
        <v/>
      </c>
      <c r="L545" s="14" t="str">
        <f t="shared" si="49"/>
        <v/>
      </c>
      <c r="M545" s="14" t="str">
        <f>IF($B545="","",IFERROR(VLOOKUP($B545,Facturen!$A$3:$W$304,11,FALSE),""))</f>
        <v/>
      </c>
      <c r="N545" s="15" t="str">
        <f t="shared" si="50"/>
        <v/>
      </c>
      <c r="O545" s="15" t="str">
        <f>IF($B545="","",IFERROR(IF(VLOOKUP($B545,Facturen!$A$3:$W$304,7,FALSE)="",Instellingen!$B$4,VLOOKUP($B545,Facturen!$A$3:$W$304,7,FALSE)),""))</f>
        <v/>
      </c>
      <c r="P545" s="14" t="str">
        <f t="shared" si="51"/>
        <v/>
      </c>
      <c r="Q545" s="14" t="str">
        <f t="shared" si="52"/>
        <v/>
      </c>
      <c r="R545" s="14" t="str">
        <f t="shared" si="53"/>
        <v/>
      </c>
      <c r="S545" s="6"/>
    </row>
    <row r="546" spans="1:19" x14ac:dyDescent="0.3">
      <c r="A546" s="6"/>
      <c r="B546" s="6"/>
      <c r="C546" s="8"/>
      <c r="D546" s="6"/>
      <c r="E546" s="7"/>
      <c r="F546" s="6"/>
      <c r="G546" s="12"/>
      <c r="H546" s="18" t="str">
        <f>IF($F546="","",IF($F546="SRD",1,IF($F546="USD",IFERROR(INDEX(Instellingen!$B$22:$B$221,MATCH($C546,Instellingen!$A$22:$A$221,1)),""),IF($F546="EUR",IFERROR(INDEX(Instellingen!$C$22:$C$221,MATCH($C546,Instellingen!$A$22:$A$221,1)),""),""))))</f>
        <v/>
      </c>
      <c r="I546" s="16" t="str">
        <f>IF($B546="","",IFERROR(VLOOKUP($B546,Facturen!$A$3:$W$304,5,FALSE),""))</f>
        <v/>
      </c>
      <c r="J546" s="18" t="str">
        <f>IF($I546="","",IF($I546="SRD",1,IF($I546="USD",IFERROR(INDEX(Instellingen!$B$22:$B$221,MATCH($C546,Instellingen!$A$22:$A$221,1)),""),IF($I546="EUR",IFERROR(INDEX(Instellingen!$C$22:$C$221,MATCH($C546,Instellingen!$A$22:$A$221,1)),""),""))))</f>
        <v/>
      </c>
      <c r="K546" s="14" t="str">
        <f t="shared" si="48"/>
        <v/>
      </c>
      <c r="L546" s="14" t="str">
        <f t="shared" si="49"/>
        <v/>
      </c>
      <c r="M546" s="14" t="str">
        <f>IF($B546="","",IFERROR(VLOOKUP($B546,Facturen!$A$3:$W$304,11,FALSE),""))</f>
        <v/>
      </c>
      <c r="N546" s="15" t="str">
        <f t="shared" si="50"/>
        <v/>
      </c>
      <c r="O546" s="15" t="str">
        <f>IF($B546="","",IFERROR(IF(VLOOKUP($B546,Facturen!$A$3:$W$304,7,FALSE)="",Instellingen!$B$4,VLOOKUP($B546,Facturen!$A$3:$W$304,7,FALSE)),""))</f>
        <v/>
      </c>
      <c r="P546" s="14" t="str">
        <f t="shared" si="51"/>
        <v/>
      </c>
      <c r="Q546" s="14" t="str">
        <f t="shared" si="52"/>
        <v/>
      </c>
      <c r="R546" s="14" t="str">
        <f t="shared" si="53"/>
        <v/>
      </c>
      <c r="S546" s="6"/>
    </row>
    <row r="547" spans="1:19" x14ac:dyDescent="0.3">
      <c r="A547" s="6"/>
      <c r="B547" s="6"/>
      <c r="C547" s="8"/>
      <c r="D547" s="6"/>
      <c r="E547" s="7"/>
      <c r="F547" s="6"/>
      <c r="G547" s="12"/>
      <c r="H547" s="18" t="str">
        <f>IF($F547="","",IF($F547="SRD",1,IF($F547="USD",IFERROR(INDEX(Instellingen!$B$22:$B$221,MATCH($C547,Instellingen!$A$22:$A$221,1)),""),IF($F547="EUR",IFERROR(INDEX(Instellingen!$C$22:$C$221,MATCH($C547,Instellingen!$A$22:$A$221,1)),""),""))))</f>
        <v/>
      </c>
      <c r="I547" s="16" t="str">
        <f>IF($B547="","",IFERROR(VLOOKUP($B547,Facturen!$A$3:$W$304,5,FALSE),""))</f>
        <v/>
      </c>
      <c r="J547" s="18" t="str">
        <f>IF($I547="","",IF($I547="SRD",1,IF($I547="USD",IFERROR(INDEX(Instellingen!$B$22:$B$221,MATCH($C547,Instellingen!$A$22:$A$221,1)),""),IF($I547="EUR",IFERROR(INDEX(Instellingen!$C$22:$C$221,MATCH($C547,Instellingen!$A$22:$A$221,1)),""),""))))</f>
        <v/>
      </c>
      <c r="K547" s="14" t="str">
        <f t="shared" si="48"/>
        <v/>
      </c>
      <c r="L547" s="14" t="str">
        <f t="shared" si="49"/>
        <v/>
      </c>
      <c r="M547" s="14" t="str">
        <f>IF($B547="","",IFERROR(VLOOKUP($B547,Facturen!$A$3:$W$304,11,FALSE),""))</f>
        <v/>
      </c>
      <c r="N547" s="15" t="str">
        <f t="shared" si="50"/>
        <v/>
      </c>
      <c r="O547" s="15" t="str">
        <f>IF($B547="","",IFERROR(IF(VLOOKUP($B547,Facturen!$A$3:$W$304,7,FALSE)="",Instellingen!$B$4,VLOOKUP($B547,Facturen!$A$3:$W$304,7,FALSE)),""))</f>
        <v/>
      </c>
      <c r="P547" s="14" t="str">
        <f t="shared" si="51"/>
        <v/>
      </c>
      <c r="Q547" s="14" t="str">
        <f t="shared" si="52"/>
        <v/>
      </c>
      <c r="R547" s="14" t="str">
        <f t="shared" si="53"/>
        <v/>
      </c>
      <c r="S547" s="6"/>
    </row>
    <row r="548" spans="1:19" x14ac:dyDescent="0.3">
      <c r="A548" s="6"/>
      <c r="B548" s="6"/>
      <c r="C548" s="8"/>
      <c r="D548" s="6"/>
      <c r="E548" s="7"/>
      <c r="F548" s="6"/>
      <c r="G548" s="12"/>
      <c r="H548" s="18" t="str">
        <f>IF($F548="","",IF($F548="SRD",1,IF($F548="USD",IFERROR(INDEX(Instellingen!$B$22:$B$221,MATCH($C548,Instellingen!$A$22:$A$221,1)),""),IF($F548="EUR",IFERROR(INDEX(Instellingen!$C$22:$C$221,MATCH($C548,Instellingen!$A$22:$A$221,1)),""),""))))</f>
        <v/>
      </c>
      <c r="I548" s="16" t="str">
        <f>IF($B548="","",IFERROR(VLOOKUP($B548,Facturen!$A$3:$W$304,5,FALSE),""))</f>
        <v/>
      </c>
      <c r="J548" s="18" t="str">
        <f>IF($I548="","",IF($I548="SRD",1,IF($I548="USD",IFERROR(INDEX(Instellingen!$B$22:$B$221,MATCH($C548,Instellingen!$A$22:$A$221,1)),""),IF($I548="EUR",IFERROR(INDEX(Instellingen!$C$22:$C$221,MATCH($C548,Instellingen!$A$22:$A$221,1)),""),""))))</f>
        <v/>
      </c>
      <c r="K548" s="14" t="str">
        <f t="shared" si="48"/>
        <v/>
      </c>
      <c r="L548" s="14" t="str">
        <f t="shared" si="49"/>
        <v/>
      </c>
      <c r="M548" s="14" t="str">
        <f>IF($B548="","",IFERROR(VLOOKUP($B548,Facturen!$A$3:$W$304,11,FALSE),""))</f>
        <v/>
      </c>
      <c r="N548" s="15" t="str">
        <f t="shared" si="50"/>
        <v/>
      </c>
      <c r="O548" s="15" t="str">
        <f>IF($B548="","",IFERROR(IF(VLOOKUP($B548,Facturen!$A$3:$W$304,7,FALSE)="",Instellingen!$B$4,VLOOKUP($B548,Facturen!$A$3:$W$304,7,FALSE)),""))</f>
        <v/>
      </c>
      <c r="P548" s="14" t="str">
        <f t="shared" si="51"/>
        <v/>
      </c>
      <c r="Q548" s="14" t="str">
        <f t="shared" si="52"/>
        <v/>
      </c>
      <c r="R548" s="14" t="str">
        <f t="shared" si="53"/>
        <v/>
      </c>
      <c r="S548" s="6"/>
    </row>
    <row r="549" spans="1:19" x14ac:dyDescent="0.3">
      <c r="A549" s="6"/>
      <c r="B549" s="6"/>
      <c r="C549" s="8"/>
      <c r="D549" s="6"/>
      <c r="E549" s="7"/>
      <c r="F549" s="6"/>
      <c r="G549" s="12"/>
      <c r="H549" s="18" t="str">
        <f>IF($F549="","",IF($F549="SRD",1,IF($F549="USD",IFERROR(INDEX(Instellingen!$B$22:$B$221,MATCH($C549,Instellingen!$A$22:$A$221,1)),""),IF($F549="EUR",IFERROR(INDEX(Instellingen!$C$22:$C$221,MATCH($C549,Instellingen!$A$22:$A$221,1)),""),""))))</f>
        <v/>
      </c>
      <c r="I549" s="16" t="str">
        <f>IF($B549="","",IFERROR(VLOOKUP($B549,Facturen!$A$3:$W$304,5,FALSE),""))</f>
        <v/>
      </c>
      <c r="J549" s="18" t="str">
        <f>IF($I549="","",IF($I549="SRD",1,IF($I549="USD",IFERROR(INDEX(Instellingen!$B$22:$B$221,MATCH($C549,Instellingen!$A$22:$A$221,1)),""),IF($I549="EUR",IFERROR(INDEX(Instellingen!$C$22:$C$221,MATCH($C549,Instellingen!$A$22:$A$221,1)),""),""))))</f>
        <v/>
      </c>
      <c r="K549" s="14" t="str">
        <f t="shared" si="48"/>
        <v/>
      </c>
      <c r="L549" s="14" t="str">
        <f t="shared" si="49"/>
        <v/>
      </c>
      <c r="M549" s="14" t="str">
        <f>IF($B549="","",IFERROR(VLOOKUP($B549,Facturen!$A$3:$W$304,11,FALSE),""))</f>
        <v/>
      </c>
      <c r="N549" s="15" t="str">
        <f t="shared" si="50"/>
        <v/>
      </c>
      <c r="O549" s="15" t="str">
        <f>IF($B549="","",IFERROR(IF(VLOOKUP($B549,Facturen!$A$3:$W$304,7,FALSE)="",Instellingen!$B$4,VLOOKUP($B549,Facturen!$A$3:$W$304,7,FALSE)),""))</f>
        <v/>
      </c>
      <c r="P549" s="14" t="str">
        <f t="shared" si="51"/>
        <v/>
      </c>
      <c r="Q549" s="14" t="str">
        <f t="shared" si="52"/>
        <v/>
      </c>
      <c r="R549" s="14" t="str">
        <f t="shared" si="53"/>
        <v/>
      </c>
      <c r="S549" s="6"/>
    </row>
    <row r="550" spans="1:19" x14ac:dyDescent="0.3">
      <c r="A550" s="6"/>
      <c r="B550" s="6"/>
      <c r="C550" s="8"/>
      <c r="D550" s="6"/>
      <c r="E550" s="7"/>
      <c r="F550" s="6"/>
      <c r="G550" s="12"/>
      <c r="H550" s="18" t="str">
        <f>IF($F550="","",IF($F550="SRD",1,IF($F550="USD",IFERROR(INDEX(Instellingen!$B$22:$B$221,MATCH($C550,Instellingen!$A$22:$A$221,1)),""),IF($F550="EUR",IFERROR(INDEX(Instellingen!$C$22:$C$221,MATCH($C550,Instellingen!$A$22:$A$221,1)),""),""))))</f>
        <v/>
      </c>
      <c r="I550" s="16" t="str">
        <f>IF($B550="","",IFERROR(VLOOKUP($B550,Facturen!$A$3:$W$304,5,FALSE),""))</f>
        <v/>
      </c>
      <c r="J550" s="18" t="str">
        <f>IF($I550="","",IF($I550="SRD",1,IF($I550="USD",IFERROR(INDEX(Instellingen!$B$22:$B$221,MATCH($C550,Instellingen!$A$22:$A$221,1)),""),IF($I550="EUR",IFERROR(INDEX(Instellingen!$C$22:$C$221,MATCH($C550,Instellingen!$A$22:$A$221,1)),""),""))))</f>
        <v/>
      </c>
      <c r="K550" s="14" t="str">
        <f t="shared" si="48"/>
        <v/>
      </c>
      <c r="L550" s="14" t="str">
        <f t="shared" si="49"/>
        <v/>
      </c>
      <c r="M550" s="14" t="str">
        <f>IF($B550="","",IFERROR(VLOOKUP($B550,Facturen!$A$3:$W$304,11,FALSE),""))</f>
        <v/>
      </c>
      <c r="N550" s="15" t="str">
        <f t="shared" si="50"/>
        <v/>
      </c>
      <c r="O550" s="15" t="str">
        <f>IF($B550="","",IFERROR(IF(VLOOKUP($B550,Facturen!$A$3:$W$304,7,FALSE)="",Instellingen!$B$4,VLOOKUP($B550,Facturen!$A$3:$W$304,7,FALSE)),""))</f>
        <v/>
      </c>
      <c r="P550" s="14" t="str">
        <f t="shared" si="51"/>
        <v/>
      </c>
      <c r="Q550" s="14" t="str">
        <f t="shared" si="52"/>
        <v/>
      </c>
      <c r="R550" s="14" t="str">
        <f t="shared" si="53"/>
        <v/>
      </c>
      <c r="S550" s="6"/>
    </row>
    <row r="551" spans="1:19" x14ac:dyDescent="0.3">
      <c r="A551" s="6"/>
      <c r="B551" s="6"/>
      <c r="C551" s="8"/>
      <c r="D551" s="6"/>
      <c r="E551" s="7"/>
      <c r="F551" s="6"/>
      <c r="G551" s="12"/>
      <c r="H551" s="18" t="str">
        <f>IF($F551="","",IF($F551="SRD",1,IF($F551="USD",IFERROR(INDEX(Instellingen!$B$22:$B$221,MATCH($C551,Instellingen!$A$22:$A$221,1)),""),IF($F551="EUR",IFERROR(INDEX(Instellingen!$C$22:$C$221,MATCH($C551,Instellingen!$A$22:$A$221,1)),""),""))))</f>
        <v/>
      </c>
      <c r="I551" s="16" t="str">
        <f>IF($B551="","",IFERROR(VLOOKUP($B551,Facturen!$A$3:$W$304,5,FALSE),""))</f>
        <v/>
      </c>
      <c r="J551" s="18" t="str">
        <f>IF($I551="","",IF($I551="SRD",1,IF($I551="USD",IFERROR(INDEX(Instellingen!$B$22:$B$221,MATCH($C551,Instellingen!$A$22:$A$221,1)),""),IF($I551="EUR",IFERROR(INDEX(Instellingen!$C$22:$C$221,MATCH($C551,Instellingen!$A$22:$A$221,1)),""),""))))</f>
        <v/>
      </c>
      <c r="K551" s="14" t="str">
        <f t="shared" si="48"/>
        <v/>
      </c>
      <c r="L551" s="14" t="str">
        <f t="shared" si="49"/>
        <v/>
      </c>
      <c r="M551" s="14" t="str">
        <f>IF($B551="","",IFERROR(VLOOKUP($B551,Facturen!$A$3:$W$304,11,FALSE),""))</f>
        <v/>
      </c>
      <c r="N551" s="15" t="str">
        <f t="shared" si="50"/>
        <v/>
      </c>
      <c r="O551" s="15" t="str">
        <f>IF($B551="","",IFERROR(IF(VLOOKUP($B551,Facturen!$A$3:$W$304,7,FALSE)="",Instellingen!$B$4,VLOOKUP($B551,Facturen!$A$3:$W$304,7,FALSE)),""))</f>
        <v/>
      </c>
      <c r="P551" s="14" t="str">
        <f t="shared" si="51"/>
        <v/>
      </c>
      <c r="Q551" s="14" t="str">
        <f t="shared" si="52"/>
        <v/>
      </c>
      <c r="R551" s="14" t="str">
        <f t="shared" si="53"/>
        <v/>
      </c>
      <c r="S551" s="6"/>
    </row>
    <row r="552" spans="1:19" x14ac:dyDescent="0.3">
      <c r="A552" s="6"/>
      <c r="B552" s="6"/>
      <c r="C552" s="8"/>
      <c r="D552" s="6"/>
      <c r="E552" s="7"/>
      <c r="F552" s="6"/>
      <c r="G552" s="12"/>
      <c r="H552" s="18" t="str">
        <f>IF($F552="","",IF($F552="SRD",1,IF($F552="USD",IFERROR(INDEX(Instellingen!$B$22:$B$221,MATCH($C552,Instellingen!$A$22:$A$221,1)),""),IF($F552="EUR",IFERROR(INDEX(Instellingen!$C$22:$C$221,MATCH($C552,Instellingen!$A$22:$A$221,1)),""),""))))</f>
        <v/>
      </c>
      <c r="I552" s="16" t="str">
        <f>IF($B552="","",IFERROR(VLOOKUP($B552,Facturen!$A$3:$W$304,5,FALSE),""))</f>
        <v/>
      </c>
      <c r="J552" s="18" t="str">
        <f>IF($I552="","",IF($I552="SRD",1,IF($I552="USD",IFERROR(INDEX(Instellingen!$B$22:$B$221,MATCH($C552,Instellingen!$A$22:$A$221,1)),""),IF($I552="EUR",IFERROR(INDEX(Instellingen!$C$22:$C$221,MATCH($C552,Instellingen!$A$22:$A$221,1)),""),""))))</f>
        <v/>
      </c>
      <c r="K552" s="14" t="str">
        <f t="shared" si="48"/>
        <v/>
      </c>
      <c r="L552" s="14" t="str">
        <f t="shared" si="49"/>
        <v/>
      </c>
      <c r="M552" s="14" t="str">
        <f>IF($B552="","",IFERROR(VLOOKUP($B552,Facturen!$A$3:$W$304,11,FALSE),""))</f>
        <v/>
      </c>
      <c r="N552" s="15" t="str">
        <f t="shared" si="50"/>
        <v/>
      </c>
      <c r="O552" s="15" t="str">
        <f>IF($B552="","",IFERROR(IF(VLOOKUP($B552,Facturen!$A$3:$W$304,7,FALSE)="",Instellingen!$B$4,VLOOKUP($B552,Facturen!$A$3:$W$304,7,FALSE)),""))</f>
        <v/>
      </c>
      <c r="P552" s="14" t="str">
        <f t="shared" si="51"/>
        <v/>
      </c>
      <c r="Q552" s="14" t="str">
        <f t="shared" si="52"/>
        <v/>
      </c>
      <c r="R552" s="14" t="str">
        <f t="shared" si="53"/>
        <v/>
      </c>
      <c r="S552" s="6"/>
    </row>
    <row r="553" spans="1:19" x14ac:dyDescent="0.3">
      <c r="A553" s="6"/>
      <c r="B553" s="6"/>
      <c r="C553" s="8"/>
      <c r="D553" s="6"/>
      <c r="E553" s="7"/>
      <c r="F553" s="6"/>
      <c r="G553" s="12"/>
      <c r="H553" s="18" t="str">
        <f>IF($F553="","",IF($F553="SRD",1,IF($F553="USD",IFERROR(INDEX(Instellingen!$B$22:$B$221,MATCH($C553,Instellingen!$A$22:$A$221,1)),""),IF($F553="EUR",IFERROR(INDEX(Instellingen!$C$22:$C$221,MATCH($C553,Instellingen!$A$22:$A$221,1)),""),""))))</f>
        <v/>
      </c>
      <c r="I553" s="16" t="str">
        <f>IF($B553="","",IFERROR(VLOOKUP($B553,Facturen!$A$3:$W$304,5,FALSE),""))</f>
        <v/>
      </c>
      <c r="J553" s="18" t="str">
        <f>IF($I553="","",IF($I553="SRD",1,IF($I553="USD",IFERROR(INDEX(Instellingen!$B$22:$B$221,MATCH($C553,Instellingen!$A$22:$A$221,1)),""),IF($I553="EUR",IFERROR(INDEX(Instellingen!$C$22:$C$221,MATCH($C553,Instellingen!$A$22:$A$221,1)),""),""))))</f>
        <v/>
      </c>
      <c r="K553" s="14" t="str">
        <f t="shared" si="48"/>
        <v/>
      </c>
      <c r="L553" s="14" t="str">
        <f t="shared" si="49"/>
        <v/>
      </c>
      <c r="M553" s="14" t="str">
        <f>IF($B553="","",IFERROR(VLOOKUP($B553,Facturen!$A$3:$W$304,11,FALSE),""))</f>
        <v/>
      </c>
      <c r="N553" s="15" t="str">
        <f t="shared" si="50"/>
        <v/>
      </c>
      <c r="O553" s="15" t="str">
        <f>IF($B553="","",IFERROR(IF(VLOOKUP($B553,Facturen!$A$3:$W$304,7,FALSE)="",Instellingen!$B$4,VLOOKUP($B553,Facturen!$A$3:$W$304,7,FALSE)),""))</f>
        <v/>
      </c>
      <c r="P553" s="14" t="str">
        <f t="shared" si="51"/>
        <v/>
      </c>
      <c r="Q553" s="14" t="str">
        <f t="shared" si="52"/>
        <v/>
      </c>
      <c r="R553" s="14" t="str">
        <f t="shared" si="53"/>
        <v/>
      </c>
      <c r="S553" s="6"/>
    </row>
    <row r="554" spans="1:19" x14ac:dyDescent="0.3">
      <c r="A554" s="6"/>
      <c r="B554" s="6"/>
      <c r="C554" s="8"/>
      <c r="D554" s="6"/>
      <c r="E554" s="7"/>
      <c r="F554" s="6"/>
      <c r="G554" s="12"/>
      <c r="H554" s="18" t="str">
        <f>IF($F554="","",IF($F554="SRD",1,IF($F554="USD",IFERROR(INDEX(Instellingen!$B$22:$B$221,MATCH($C554,Instellingen!$A$22:$A$221,1)),""),IF($F554="EUR",IFERROR(INDEX(Instellingen!$C$22:$C$221,MATCH($C554,Instellingen!$A$22:$A$221,1)),""),""))))</f>
        <v/>
      </c>
      <c r="I554" s="16" t="str">
        <f>IF($B554="","",IFERROR(VLOOKUP($B554,Facturen!$A$3:$W$304,5,FALSE),""))</f>
        <v/>
      </c>
      <c r="J554" s="18" t="str">
        <f>IF($I554="","",IF($I554="SRD",1,IF($I554="USD",IFERROR(INDEX(Instellingen!$B$22:$B$221,MATCH($C554,Instellingen!$A$22:$A$221,1)),""),IF($I554="EUR",IFERROR(INDEX(Instellingen!$C$22:$C$221,MATCH($C554,Instellingen!$A$22:$A$221,1)),""),""))))</f>
        <v/>
      </c>
      <c r="K554" s="14" t="str">
        <f t="shared" si="48"/>
        <v/>
      </c>
      <c r="L554" s="14" t="str">
        <f t="shared" si="49"/>
        <v/>
      </c>
      <c r="M554" s="14" t="str">
        <f>IF($B554="","",IFERROR(VLOOKUP($B554,Facturen!$A$3:$W$304,11,FALSE),""))</f>
        <v/>
      </c>
      <c r="N554" s="15" t="str">
        <f t="shared" si="50"/>
        <v/>
      </c>
      <c r="O554" s="15" t="str">
        <f>IF($B554="","",IFERROR(IF(VLOOKUP($B554,Facturen!$A$3:$W$304,7,FALSE)="",Instellingen!$B$4,VLOOKUP($B554,Facturen!$A$3:$W$304,7,FALSE)),""))</f>
        <v/>
      </c>
      <c r="P554" s="14" t="str">
        <f t="shared" si="51"/>
        <v/>
      </c>
      <c r="Q554" s="14" t="str">
        <f t="shared" si="52"/>
        <v/>
      </c>
      <c r="R554" s="14" t="str">
        <f t="shared" si="53"/>
        <v/>
      </c>
      <c r="S554" s="6"/>
    </row>
    <row r="555" spans="1:19" x14ac:dyDescent="0.3">
      <c r="A555" s="6"/>
      <c r="B555" s="6"/>
      <c r="C555" s="8"/>
      <c r="D555" s="6"/>
      <c r="E555" s="7"/>
      <c r="F555" s="6"/>
      <c r="G555" s="12"/>
      <c r="H555" s="18" t="str">
        <f>IF($F555="","",IF($F555="SRD",1,IF($F555="USD",IFERROR(INDEX(Instellingen!$B$22:$B$221,MATCH($C555,Instellingen!$A$22:$A$221,1)),""),IF($F555="EUR",IFERROR(INDEX(Instellingen!$C$22:$C$221,MATCH($C555,Instellingen!$A$22:$A$221,1)),""),""))))</f>
        <v/>
      </c>
      <c r="I555" s="16" t="str">
        <f>IF($B555="","",IFERROR(VLOOKUP($B555,Facturen!$A$3:$W$304,5,FALSE),""))</f>
        <v/>
      </c>
      <c r="J555" s="18" t="str">
        <f>IF($I555="","",IF($I555="SRD",1,IF($I555="USD",IFERROR(INDEX(Instellingen!$B$22:$B$221,MATCH($C555,Instellingen!$A$22:$A$221,1)),""),IF($I555="EUR",IFERROR(INDEX(Instellingen!$C$22:$C$221,MATCH($C555,Instellingen!$A$22:$A$221,1)),""),""))))</f>
        <v/>
      </c>
      <c r="K555" s="14" t="str">
        <f t="shared" si="48"/>
        <v/>
      </c>
      <c r="L555" s="14" t="str">
        <f t="shared" si="49"/>
        <v/>
      </c>
      <c r="M555" s="14" t="str">
        <f>IF($B555="","",IFERROR(VLOOKUP($B555,Facturen!$A$3:$W$304,11,FALSE),""))</f>
        <v/>
      </c>
      <c r="N555" s="15" t="str">
        <f t="shared" si="50"/>
        <v/>
      </c>
      <c r="O555" s="15" t="str">
        <f>IF($B555="","",IFERROR(IF(VLOOKUP($B555,Facturen!$A$3:$W$304,7,FALSE)="",Instellingen!$B$4,VLOOKUP($B555,Facturen!$A$3:$W$304,7,FALSE)),""))</f>
        <v/>
      </c>
      <c r="P555" s="14" t="str">
        <f t="shared" si="51"/>
        <v/>
      </c>
      <c r="Q555" s="14" t="str">
        <f t="shared" si="52"/>
        <v/>
      </c>
      <c r="R555" s="14" t="str">
        <f t="shared" si="53"/>
        <v/>
      </c>
      <c r="S555" s="6"/>
    </row>
    <row r="556" spans="1:19" x14ac:dyDescent="0.3">
      <c r="A556" s="6"/>
      <c r="B556" s="6"/>
      <c r="C556" s="8"/>
      <c r="D556" s="6"/>
      <c r="E556" s="7"/>
      <c r="F556" s="6"/>
      <c r="G556" s="12"/>
      <c r="H556" s="18" t="str">
        <f>IF($F556="","",IF($F556="SRD",1,IF($F556="USD",IFERROR(INDEX(Instellingen!$B$22:$B$221,MATCH($C556,Instellingen!$A$22:$A$221,1)),""),IF($F556="EUR",IFERROR(INDEX(Instellingen!$C$22:$C$221,MATCH($C556,Instellingen!$A$22:$A$221,1)),""),""))))</f>
        <v/>
      </c>
      <c r="I556" s="16" t="str">
        <f>IF($B556="","",IFERROR(VLOOKUP($B556,Facturen!$A$3:$W$304,5,FALSE),""))</f>
        <v/>
      </c>
      <c r="J556" s="18" t="str">
        <f>IF($I556="","",IF($I556="SRD",1,IF($I556="USD",IFERROR(INDEX(Instellingen!$B$22:$B$221,MATCH($C556,Instellingen!$A$22:$A$221,1)),""),IF($I556="EUR",IFERROR(INDEX(Instellingen!$C$22:$C$221,MATCH($C556,Instellingen!$A$22:$A$221,1)),""),""))))</f>
        <v/>
      </c>
      <c r="K556" s="14" t="str">
        <f t="shared" si="48"/>
        <v/>
      </c>
      <c r="L556" s="14" t="str">
        <f t="shared" si="49"/>
        <v/>
      </c>
      <c r="M556" s="14" t="str">
        <f>IF($B556="","",IFERROR(VLOOKUP($B556,Facturen!$A$3:$W$304,11,FALSE),""))</f>
        <v/>
      </c>
      <c r="N556" s="15" t="str">
        <f t="shared" si="50"/>
        <v/>
      </c>
      <c r="O556" s="15" t="str">
        <f>IF($B556="","",IFERROR(IF(VLOOKUP($B556,Facturen!$A$3:$W$304,7,FALSE)="",Instellingen!$B$4,VLOOKUP($B556,Facturen!$A$3:$W$304,7,FALSE)),""))</f>
        <v/>
      </c>
      <c r="P556" s="14" t="str">
        <f t="shared" si="51"/>
        <v/>
      </c>
      <c r="Q556" s="14" t="str">
        <f t="shared" si="52"/>
        <v/>
      </c>
      <c r="R556" s="14" t="str">
        <f t="shared" si="53"/>
        <v/>
      </c>
      <c r="S556" s="6"/>
    </row>
    <row r="557" spans="1:19" x14ac:dyDescent="0.3">
      <c r="A557" s="6"/>
      <c r="B557" s="6"/>
      <c r="C557" s="8"/>
      <c r="D557" s="6"/>
      <c r="E557" s="7"/>
      <c r="F557" s="6"/>
      <c r="G557" s="12"/>
      <c r="H557" s="18" t="str">
        <f>IF($F557="","",IF($F557="SRD",1,IF($F557="USD",IFERROR(INDEX(Instellingen!$B$22:$B$221,MATCH($C557,Instellingen!$A$22:$A$221,1)),""),IF($F557="EUR",IFERROR(INDEX(Instellingen!$C$22:$C$221,MATCH($C557,Instellingen!$A$22:$A$221,1)),""),""))))</f>
        <v/>
      </c>
      <c r="I557" s="16" t="str">
        <f>IF($B557="","",IFERROR(VLOOKUP($B557,Facturen!$A$3:$W$304,5,FALSE),""))</f>
        <v/>
      </c>
      <c r="J557" s="18" t="str">
        <f>IF($I557="","",IF($I557="SRD",1,IF($I557="USD",IFERROR(INDEX(Instellingen!$B$22:$B$221,MATCH($C557,Instellingen!$A$22:$A$221,1)),""),IF($I557="EUR",IFERROR(INDEX(Instellingen!$C$22:$C$221,MATCH($C557,Instellingen!$A$22:$A$221,1)),""),""))))</f>
        <v/>
      </c>
      <c r="K557" s="14" t="str">
        <f t="shared" si="48"/>
        <v/>
      </c>
      <c r="L557" s="14" t="str">
        <f t="shared" si="49"/>
        <v/>
      </c>
      <c r="M557" s="14" t="str">
        <f>IF($B557="","",IFERROR(VLOOKUP($B557,Facturen!$A$3:$W$304,11,FALSE),""))</f>
        <v/>
      </c>
      <c r="N557" s="15" t="str">
        <f t="shared" si="50"/>
        <v/>
      </c>
      <c r="O557" s="15" t="str">
        <f>IF($B557="","",IFERROR(IF(VLOOKUP($B557,Facturen!$A$3:$W$304,7,FALSE)="",Instellingen!$B$4,VLOOKUP($B557,Facturen!$A$3:$W$304,7,FALSE)),""))</f>
        <v/>
      </c>
      <c r="P557" s="14" t="str">
        <f t="shared" si="51"/>
        <v/>
      </c>
      <c r="Q557" s="14" t="str">
        <f t="shared" si="52"/>
        <v/>
      </c>
      <c r="R557" s="14" t="str">
        <f t="shared" si="53"/>
        <v/>
      </c>
      <c r="S557" s="6"/>
    </row>
    <row r="558" spans="1:19" x14ac:dyDescent="0.3">
      <c r="A558" s="6"/>
      <c r="B558" s="6"/>
      <c r="C558" s="8"/>
      <c r="D558" s="6"/>
      <c r="E558" s="7"/>
      <c r="F558" s="6"/>
      <c r="G558" s="12"/>
      <c r="H558" s="18" t="str">
        <f>IF($F558="","",IF($F558="SRD",1,IF($F558="USD",IFERROR(INDEX(Instellingen!$B$22:$B$221,MATCH($C558,Instellingen!$A$22:$A$221,1)),""),IF($F558="EUR",IFERROR(INDEX(Instellingen!$C$22:$C$221,MATCH($C558,Instellingen!$A$22:$A$221,1)),""),""))))</f>
        <v/>
      </c>
      <c r="I558" s="16" t="str">
        <f>IF($B558="","",IFERROR(VLOOKUP($B558,Facturen!$A$3:$W$304,5,FALSE),""))</f>
        <v/>
      </c>
      <c r="J558" s="18" t="str">
        <f>IF($I558="","",IF($I558="SRD",1,IF($I558="USD",IFERROR(INDEX(Instellingen!$B$22:$B$221,MATCH($C558,Instellingen!$A$22:$A$221,1)),""),IF($I558="EUR",IFERROR(INDEX(Instellingen!$C$22:$C$221,MATCH($C558,Instellingen!$A$22:$A$221,1)),""),""))))</f>
        <v/>
      </c>
      <c r="K558" s="14" t="str">
        <f t="shared" si="48"/>
        <v/>
      </c>
      <c r="L558" s="14" t="str">
        <f t="shared" si="49"/>
        <v/>
      </c>
      <c r="M558" s="14" t="str">
        <f>IF($B558="","",IFERROR(VLOOKUP($B558,Facturen!$A$3:$W$304,11,FALSE),""))</f>
        <v/>
      </c>
      <c r="N558" s="15" t="str">
        <f t="shared" si="50"/>
        <v/>
      </c>
      <c r="O558" s="15" t="str">
        <f>IF($B558="","",IFERROR(IF(VLOOKUP($B558,Facturen!$A$3:$W$304,7,FALSE)="",Instellingen!$B$4,VLOOKUP($B558,Facturen!$A$3:$W$304,7,FALSE)),""))</f>
        <v/>
      </c>
      <c r="P558" s="14" t="str">
        <f t="shared" si="51"/>
        <v/>
      </c>
      <c r="Q558" s="14" t="str">
        <f t="shared" si="52"/>
        <v/>
      </c>
      <c r="R558" s="14" t="str">
        <f t="shared" si="53"/>
        <v/>
      </c>
      <c r="S558" s="6"/>
    </row>
    <row r="559" spans="1:19" x14ac:dyDescent="0.3">
      <c r="A559" s="6"/>
      <c r="B559" s="6"/>
      <c r="C559" s="8"/>
      <c r="D559" s="6"/>
      <c r="E559" s="7"/>
      <c r="F559" s="6"/>
      <c r="G559" s="12"/>
      <c r="H559" s="18" t="str">
        <f>IF($F559="","",IF($F559="SRD",1,IF($F559="USD",IFERROR(INDEX(Instellingen!$B$22:$B$221,MATCH($C559,Instellingen!$A$22:$A$221,1)),""),IF($F559="EUR",IFERROR(INDEX(Instellingen!$C$22:$C$221,MATCH($C559,Instellingen!$A$22:$A$221,1)),""),""))))</f>
        <v/>
      </c>
      <c r="I559" s="16" t="str">
        <f>IF($B559="","",IFERROR(VLOOKUP($B559,Facturen!$A$3:$W$304,5,FALSE),""))</f>
        <v/>
      </c>
      <c r="J559" s="18" t="str">
        <f>IF($I559="","",IF($I559="SRD",1,IF($I559="USD",IFERROR(INDEX(Instellingen!$B$22:$B$221,MATCH($C559,Instellingen!$A$22:$A$221,1)),""),IF($I559="EUR",IFERROR(INDEX(Instellingen!$C$22:$C$221,MATCH($C559,Instellingen!$A$22:$A$221,1)),""),""))))</f>
        <v/>
      </c>
      <c r="K559" s="14" t="str">
        <f t="shared" si="48"/>
        <v/>
      </c>
      <c r="L559" s="14" t="str">
        <f t="shared" si="49"/>
        <v/>
      </c>
      <c r="M559" s="14" t="str">
        <f>IF($B559="","",IFERROR(VLOOKUP($B559,Facturen!$A$3:$W$304,11,FALSE),""))</f>
        <v/>
      </c>
      <c r="N559" s="15" t="str">
        <f t="shared" si="50"/>
        <v/>
      </c>
      <c r="O559" s="15" t="str">
        <f>IF($B559="","",IFERROR(IF(VLOOKUP($B559,Facturen!$A$3:$W$304,7,FALSE)="",Instellingen!$B$4,VLOOKUP($B559,Facturen!$A$3:$W$304,7,FALSE)),""))</f>
        <v/>
      </c>
      <c r="P559" s="14" t="str">
        <f t="shared" si="51"/>
        <v/>
      </c>
      <c r="Q559" s="14" t="str">
        <f t="shared" si="52"/>
        <v/>
      </c>
      <c r="R559" s="14" t="str">
        <f t="shared" si="53"/>
        <v/>
      </c>
      <c r="S559" s="6"/>
    </row>
    <row r="560" spans="1:19" x14ac:dyDescent="0.3">
      <c r="A560" s="6"/>
      <c r="B560" s="6"/>
      <c r="C560" s="8"/>
      <c r="D560" s="6"/>
      <c r="E560" s="7"/>
      <c r="F560" s="6"/>
      <c r="G560" s="12"/>
      <c r="H560" s="18" t="str">
        <f>IF($F560="","",IF($F560="SRD",1,IF($F560="USD",IFERROR(INDEX(Instellingen!$B$22:$B$221,MATCH($C560,Instellingen!$A$22:$A$221,1)),""),IF($F560="EUR",IFERROR(INDEX(Instellingen!$C$22:$C$221,MATCH($C560,Instellingen!$A$22:$A$221,1)),""),""))))</f>
        <v/>
      </c>
      <c r="I560" s="16" t="str">
        <f>IF($B560="","",IFERROR(VLOOKUP($B560,Facturen!$A$3:$W$304,5,FALSE),""))</f>
        <v/>
      </c>
      <c r="J560" s="18" t="str">
        <f>IF($I560="","",IF($I560="SRD",1,IF($I560="USD",IFERROR(INDEX(Instellingen!$B$22:$B$221,MATCH($C560,Instellingen!$A$22:$A$221,1)),""),IF($I560="EUR",IFERROR(INDEX(Instellingen!$C$22:$C$221,MATCH($C560,Instellingen!$A$22:$A$221,1)),""),""))))</f>
        <v/>
      </c>
      <c r="K560" s="14" t="str">
        <f t="shared" si="48"/>
        <v/>
      </c>
      <c r="L560" s="14" t="str">
        <f t="shared" si="49"/>
        <v/>
      </c>
      <c r="M560" s="14" t="str">
        <f>IF($B560="","",IFERROR(VLOOKUP($B560,Facturen!$A$3:$W$304,11,FALSE),""))</f>
        <v/>
      </c>
      <c r="N560" s="15" t="str">
        <f t="shared" si="50"/>
        <v/>
      </c>
      <c r="O560" s="15" t="str">
        <f>IF($B560="","",IFERROR(IF(VLOOKUP($B560,Facturen!$A$3:$W$304,7,FALSE)="",Instellingen!$B$4,VLOOKUP($B560,Facturen!$A$3:$W$304,7,FALSE)),""))</f>
        <v/>
      </c>
      <c r="P560" s="14" t="str">
        <f t="shared" si="51"/>
        <v/>
      </c>
      <c r="Q560" s="14" t="str">
        <f t="shared" si="52"/>
        <v/>
      </c>
      <c r="R560" s="14" t="str">
        <f t="shared" si="53"/>
        <v/>
      </c>
      <c r="S560" s="6"/>
    </row>
    <row r="561" spans="1:19" x14ac:dyDescent="0.3">
      <c r="A561" s="6"/>
      <c r="B561" s="6"/>
      <c r="C561" s="8"/>
      <c r="D561" s="6"/>
      <c r="E561" s="7"/>
      <c r="F561" s="6"/>
      <c r="G561" s="12"/>
      <c r="H561" s="18" t="str">
        <f>IF($F561="","",IF($F561="SRD",1,IF($F561="USD",IFERROR(INDEX(Instellingen!$B$22:$B$221,MATCH($C561,Instellingen!$A$22:$A$221,1)),""),IF($F561="EUR",IFERROR(INDEX(Instellingen!$C$22:$C$221,MATCH($C561,Instellingen!$A$22:$A$221,1)),""),""))))</f>
        <v/>
      </c>
      <c r="I561" s="16" t="str">
        <f>IF($B561="","",IFERROR(VLOOKUP($B561,Facturen!$A$3:$W$304,5,FALSE),""))</f>
        <v/>
      </c>
      <c r="J561" s="18" t="str">
        <f>IF($I561="","",IF($I561="SRD",1,IF($I561="USD",IFERROR(INDEX(Instellingen!$B$22:$B$221,MATCH($C561,Instellingen!$A$22:$A$221,1)),""),IF($I561="EUR",IFERROR(INDEX(Instellingen!$C$22:$C$221,MATCH($C561,Instellingen!$A$22:$A$221,1)),""),""))))</f>
        <v/>
      </c>
      <c r="K561" s="14" t="str">
        <f t="shared" si="48"/>
        <v/>
      </c>
      <c r="L561" s="14" t="str">
        <f t="shared" si="49"/>
        <v/>
      </c>
      <c r="M561" s="14" t="str">
        <f>IF($B561="","",IFERROR(VLOOKUP($B561,Facturen!$A$3:$W$304,11,FALSE),""))</f>
        <v/>
      </c>
      <c r="N561" s="15" t="str">
        <f t="shared" si="50"/>
        <v/>
      </c>
      <c r="O561" s="15" t="str">
        <f>IF($B561="","",IFERROR(IF(VLOOKUP($B561,Facturen!$A$3:$W$304,7,FALSE)="",Instellingen!$B$4,VLOOKUP($B561,Facturen!$A$3:$W$304,7,FALSE)),""))</f>
        <v/>
      </c>
      <c r="P561" s="14" t="str">
        <f t="shared" si="51"/>
        <v/>
      </c>
      <c r="Q561" s="14" t="str">
        <f t="shared" si="52"/>
        <v/>
      </c>
      <c r="R561" s="14" t="str">
        <f t="shared" si="53"/>
        <v/>
      </c>
      <c r="S561" s="6"/>
    </row>
    <row r="562" spans="1:19" x14ac:dyDescent="0.3">
      <c r="A562" s="6"/>
      <c r="B562" s="6"/>
      <c r="C562" s="8"/>
      <c r="D562" s="6"/>
      <c r="E562" s="7"/>
      <c r="F562" s="6"/>
      <c r="G562" s="12"/>
      <c r="H562" s="18" t="str">
        <f>IF($F562="","",IF($F562="SRD",1,IF($F562="USD",IFERROR(INDEX(Instellingen!$B$22:$B$221,MATCH($C562,Instellingen!$A$22:$A$221,1)),""),IF($F562="EUR",IFERROR(INDEX(Instellingen!$C$22:$C$221,MATCH($C562,Instellingen!$A$22:$A$221,1)),""),""))))</f>
        <v/>
      </c>
      <c r="I562" s="16" t="str">
        <f>IF($B562="","",IFERROR(VLOOKUP($B562,Facturen!$A$3:$W$304,5,FALSE),""))</f>
        <v/>
      </c>
      <c r="J562" s="18" t="str">
        <f>IF($I562="","",IF($I562="SRD",1,IF($I562="USD",IFERROR(INDEX(Instellingen!$B$22:$B$221,MATCH($C562,Instellingen!$A$22:$A$221,1)),""),IF($I562="EUR",IFERROR(INDEX(Instellingen!$C$22:$C$221,MATCH($C562,Instellingen!$A$22:$A$221,1)),""),""))))</f>
        <v/>
      </c>
      <c r="K562" s="14" t="str">
        <f t="shared" si="48"/>
        <v/>
      </c>
      <c r="L562" s="14" t="str">
        <f t="shared" si="49"/>
        <v/>
      </c>
      <c r="M562" s="14" t="str">
        <f>IF($B562="","",IFERROR(VLOOKUP($B562,Facturen!$A$3:$W$304,11,FALSE),""))</f>
        <v/>
      </c>
      <c r="N562" s="15" t="str">
        <f t="shared" si="50"/>
        <v/>
      </c>
      <c r="O562" s="15" t="str">
        <f>IF($B562="","",IFERROR(IF(VLOOKUP($B562,Facturen!$A$3:$W$304,7,FALSE)="",Instellingen!$B$4,VLOOKUP($B562,Facturen!$A$3:$W$304,7,FALSE)),""))</f>
        <v/>
      </c>
      <c r="P562" s="14" t="str">
        <f t="shared" si="51"/>
        <v/>
      </c>
      <c r="Q562" s="14" t="str">
        <f t="shared" si="52"/>
        <v/>
      </c>
      <c r="R562" s="14" t="str">
        <f t="shared" si="53"/>
        <v/>
      </c>
      <c r="S562" s="6"/>
    </row>
    <row r="563" spans="1:19" x14ac:dyDescent="0.3">
      <c r="A563" s="6"/>
      <c r="B563" s="6"/>
      <c r="C563" s="8"/>
      <c r="D563" s="6"/>
      <c r="E563" s="7"/>
      <c r="F563" s="6"/>
      <c r="G563" s="12"/>
      <c r="H563" s="18" t="str">
        <f>IF($F563="","",IF($F563="SRD",1,IF($F563="USD",IFERROR(INDEX(Instellingen!$B$22:$B$221,MATCH($C563,Instellingen!$A$22:$A$221,1)),""),IF($F563="EUR",IFERROR(INDEX(Instellingen!$C$22:$C$221,MATCH($C563,Instellingen!$A$22:$A$221,1)),""),""))))</f>
        <v/>
      </c>
      <c r="I563" s="16" t="str">
        <f>IF($B563="","",IFERROR(VLOOKUP($B563,Facturen!$A$3:$W$304,5,FALSE),""))</f>
        <v/>
      </c>
      <c r="J563" s="18" t="str">
        <f>IF($I563="","",IF($I563="SRD",1,IF($I563="USD",IFERROR(INDEX(Instellingen!$B$22:$B$221,MATCH($C563,Instellingen!$A$22:$A$221,1)),""),IF($I563="EUR",IFERROR(INDEX(Instellingen!$C$22:$C$221,MATCH($C563,Instellingen!$A$22:$A$221,1)),""),""))))</f>
        <v/>
      </c>
      <c r="K563" s="14" t="str">
        <f t="shared" si="48"/>
        <v/>
      </c>
      <c r="L563" s="14" t="str">
        <f t="shared" si="49"/>
        <v/>
      </c>
      <c r="M563" s="14" t="str">
        <f>IF($B563="","",IFERROR(VLOOKUP($B563,Facturen!$A$3:$W$304,11,FALSE),""))</f>
        <v/>
      </c>
      <c r="N563" s="15" t="str">
        <f t="shared" si="50"/>
        <v/>
      </c>
      <c r="O563" s="15" t="str">
        <f>IF($B563="","",IFERROR(IF(VLOOKUP($B563,Facturen!$A$3:$W$304,7,FALSE)="",Instellingen!$B$4,VLOOKUP($B563,Facturen!$A$3:$W$304,7,FALSE)),""))</f>
        <v/>
      </c>
      <c r="P563" s="14" t="str">
        <f t="shared" si="51"/>
        <v/>
      </c>
      <c r="Q563" s="14" t="str">
        <f t="shared" si="52"/>
        <v/>
      </c>
      <c r="R563" s="14" t="str">
        <f t="shared" si="53"/>
        <v/>
      </c>
      <c r="S563" s="6"/>
    </row>
    <row r="564" spans="1:19" x14ac:dyDescent="0.3">
      <c r="A564" s="6"/>
      <c r="B564" s="6"/>
      <c r="C564" s="8"/>
      <c r="D564" s="6"/>
      <c r="E564" s="7"/>
      <c r="F564" s="6"/>
      <c r="G564" s="12"/>
      <c r="H564" s="18" t="str">
        <f>IF($F564="","",IF($F564="SRD",1,IF($F564="USD",IFERROR(INDEX(Instellingen!$B$22:$B$221,MATCH($C564,Instellingen!$A$22:$A$221,1)),""),IF($F564="EUR",IFERROR(INDEX(Instellingen!$C$22:$C$221,MATCH($C564,Instellingen!$A$22:$A$221,1)),""),""))))</f>
        <v/>
      </c>
      <c r="I564" s="16" t="str">
        <f>IF($B564="","",IFERROR(VLOOKUP($B564,Facturen!$A$3:$W$304,5,FALSE),""))</f>
        <v/>
      </c>
      <c r="J564" s="18" t="str">
        <f>IF($I564="","",IF($I564="SRD",1,IF($I564="USD",IFERROR(INDEX(Instellingen!$B$22:$B$221,MATCH($C564,Instellingen!$A$22:$A$221,1)),""),IF($I564="EUR",IFERROR(INDEX(Instellingen!$C$22:$C$221,MATCH($C564,Instellingen!$A$22:$A$221,1)),""),""))))</f>
        <v/>
      </c>
      <c r="K564" s="14" t="str">
        <f t="shared" si="48"/>
        <v/>
      </c>
      <c r="L564" s="14" t="str">
        <f t="shared" si="49"/>
        <v/>
      </c>
      <c r="M564" s="14" t="str">
        <f>IF($B564="","",IFERROR(VLOOKUP($B564,Facturen!$A$3:$W$304,11,FALSE),""))</f>
        <v/>
      </c>
      <c r="N564" s="15" t="str">
        <f t="shared" si="50"/>
        <v/>
      </c>
      <c r="O564" s="15" t="str">
        <f>IF($B564="","",IFERROR(IF(VLOOKUP($B564,Facturen!$A$3:$W$304,7,FALSE)="",Instellingen!$B$4,VLOOKUP($B564,Facturen!$A$3:$W$304,7,FALSE)),""))</f>
        <v/>
      </c>
      <c r="P564" s="14" t="str">
        <f t="shared" si="51"/>
        <v/>
      </c>
      <c r="Q564" s="14" t="str">
        <f t="shared" si="52"/>
        <v/>
      </c>
      <c r="R564" s="14" t="str">
        <f t="shared" si="53"/>
        <v/>
      </c>
      <c r="S564" s="6"/>
    </row>
    <row r="565" spans="1:19" x14ac:dyDescent="0.3">
      <c r="A565" s="6"/>
      <c r="B565" s="6"/>
      <c r="C565" s="8"/>
      <c r="D565" s="6"/>
      <c r="E565" s="7"/>
      <c r="F565" s="6"/>
      <c r="G565" s="12"/>
      <c r="H565" s="18" t="str">
        <f>IF($F565="","",IF($F565="SRD",1,IF($F565="USD",IFERROR(INDEX(Instellingen!$B$22:$B$221,MATCH($C565,Instellingen!$A$22:$A$221,1)),""),IF($F565="EUR",IFERROR(INDEX(Instellingen!$C$22:$C$221,MATCH($C565,Instellingen!$A$22:$A$221,1)),""),""))))</f>
        <v/>
      </c>
      <c r="I565" s="16" t="str">
        <f>IF($B565="","",IFERROR(VLOOKUP($B565,Facturen!$A$3:$W$304,5,FALSE),""))</f>
        <v/>
      </c>
      <c r="J565" s="18" t="str">
        <f>IF($I565="","",IF($I565="SRD",1,IF($I565="USD",IFERROR(INDEX(Instellingen!$B$22:$B$221,MATCH($C565,Instellingen!$A$22:$A$221,1)),""),IF($I565="EUR",IFERROR(INDEX(Instellingen!$C$22:$C$221,MATCH($C565,Instellingen!$A$22:$A$221,1)),""),""))))</f>
        <v/>
      </c>
      <c r="K565" s="14" t="str">
        <f t="shared" si="48"/>
        <v/>
      </c>
      <c r="L565" s="14" t="str">
        <f t="shared" si="49"/>
        <v/>
      </c>
      <c r="M565" s="14" t="str">
        <f>IF($B565="","",IFERROR(VLOOKUP($B565,Facturen!$A$3:$W$304,11,FALSE),""))</f>
        <v/>
      </c>
      <c r="N565" s="15" t="str">
        <f t="shared" si="50"/>
        <v/>
      </c>
      <c r="O565" s="15" t="str">
        <f>IF($B565="","",IFERROR(IF(VLOOKUP($B565,Facturen!$A$3:$W$304,7,FALSE)="",Instellingen!$B$4,VLOOKUP($B565,Facturen!$A$3:$W$304,7,FALSE)),""))</f>
        <v/>
      </c>
      <c r="P565" s="14" t="str">
        <f t="shared" si="51"/>
        <v/>
      </c>
      <c r="Q565" s="14" t="str">
        <f t="shared" si="52"/>
        <v/>
      </c>
      <c r="R565" s="14" t="str">
        <f t="shared" si="53"/>
        <v/>
      </c>
      <c r="S565" s="6"/>
    </row>
    <row r="566" spans="1:19" x14ac:dyDescent="0.3">
      <c r="A566" s="6"/>
      <c r="B566" s="6"/>
      <c r="C566" s="8"/>
      <c r="D566" s="6"/>
      <c r="E566" s="7"/>
      <c r="F566" s="6"/>
      <c r="G566" s="12"/>
      <c r="H566" s="18" t="str">
        <f>IF($F566="","",IF($F566="SRD",1,IF($F566="USD",IFERROR(INDEX(Instellingen!$B$22:$B$221,MATCH($C566,Instellingen!$A$22:$A$221,1)),""),IF($F566="EUR",IFERROR(INDEX(Instellingen!$C$22:$C$221,MATCH($C566,Instellingen!$A$22:$A$221,1)),""),""))))</f>
        <v/>
      </c>
      <c r="I566" s="16" t="str">
        <f>IF($B566="","",IFERROR(VLOOKUP($B566,Facturen!$A$3:$W$304,5,FALSE),""))</f>
        <v/>
      </c>
      <c r="J566" s="18" t="str">
        <f>IF($I566="","",IF($I566="SRD",1,IF($I566="USD",IFERROR(INDEX(Instellingen!$B$22:$B$221,MATCH($C566,Instellingen!$A$22:$A$221,1)),""),IF($I566="EUR",IFERROR(INDEX(Instellingen!$C$22:$C$221,MATCH($C566,Instellingen!$A$22:$A$221,1)),""),""))))</f>
        <v/>
      </c>
      <c r="K566" s="14" t="str">
        <f t="shared" si="48"/>
        <v/>
      </c>
      <c r="L566" s="14" t="str">
        <f t="shared" si="49"/>
        <v/>
      </c>
      <c r="M566" s="14" t="str">
        <f>IF($B566="","",IFERROR(VLOOKUP($B566,Facturen!$A$3:$W$304,11,FALSE),""))</f>
        <v/>
      </c>
      <c r="N566" s="15" t="str">
        <f t="shared" si="50"/>
        <v/>
      </c>
      <c r="O566" s="15" t="str">
        <f>IF($B566="","",IFERROR(IF(VLOOKUP($B566,Facturen!$A$3:$W$304,7,FALSE)="",Instellingen!$B$4,VLOOKUP($B566,Facturen!$A$3:$W$304,7,FALSE)),""))</f>
        <v/>
      </c>
      <c r="P566" s="14" t="str">
        <f t="shared" si="51"/>
        <v/>
      </c>
      <c r="Q566" s="14" t="str">
        <f t="shared" si="52"/>
        <v/>
      </c>
      <c r="R566" s="14" t="str">
        <f t="shared" si="53"/>
        <v/>
      </c>
      <c r="S566" s="6"/>
    </row>
    <row r="567" spans="1:19" x14ac:dyDescent="0.3">
      <c r="A567" s="6"/>
      <c r="B567" s="6"/>
      <c r="C567" s="8"/>
      <c r="D567" s="6"/>
      <c r="E567" s="7"/>
      <c r="F567" s="6"/>
      <c r="G567" s="12"/>
      <c r="H567" s="18" t="str">
        <f>IF($F567="","",IF($F567="SRD",1,IF($F567="USD",IFERROR(INDEX(Instellingen!$B$22:$B$221,MATCH($C567,Instellingen!$A$22:$A$221,1)),""),IF($F567="EUR",IFERROR(INDEX(Instellingen!$C$22:$C$221,MATCH($C567,Instellingen!$A$22:$A$221,1)),""),""))))</f>
        <v/>
      </c>
      <c r="I567" s="16" t="str">
        <f>IF($B567="","",IFERROR(VLOOKUP($B567,Facturen!$A$3:$W$304,5,FALSE),""))</f>
        <v/>
      </c>
      <c r="J567" s="18" t="str">
        <f>IF($I567="","",IF($I567="SRD",1,IF($I567="USD",IFERROR(INDEX(Instellingen!$B$22:$B$221,MATCH($C567,Instellingen!$A$22:$A$221,1)),""),IF($I567="EUR",IFERROR(INDEX(Instellingen!$C$22:$C$221,MATCH($C567,Instellingen!$A$22:$A$221,1)),""),""))))</f>
        <v/>
      </c>
      <c r="K567" s="14" t="str">
        <f t="shared" si="48"/>
        <v/>
      </c>
      <c r="L567" s="14" t="str">
        <f t="shared" si="49"/>
        <v/>
      </c>
      <c r="M567" s="14" t="str">
        <f>IF($B567="","",IFERROR(VLOOKUP($B567,Facturen!$A$3:$W$304,11,FALSE),""))</f>
        <v/>
      </c>
      <c r="N567" s="15" t="str">
        <f t="shared" si="50"/>
        <v/>
      </c>
      <c r="O567" s="15" t="str">
        <f>IF($B567="","",IFERROR(IF(VLOOKUP($B567,Facturen!$A$3:$W$304,7,FALSE)="",Instellingen!$B$4,VLOOKUP($B567,Facturen!$A$3:$W$304,7,FALSE)),""))</f>
        <v/>
      </c>
      <c r="P567" s="14" t="str">
        <f t="shared" si="51"/>
        <v/>
      </c>
      <c r="Q567" s="14" t="str">
        <f t="shared" si="52"/>
        <v/>
      </c>
      <c r="R567" s="14" t="str">
        <f t="shared" si="53"/>
        <v/>
      </c>
      <c r="S567" s="6"/>
    </row>
    <row r="568" spans="1:19" x14ac:dyDescent="0.3">
      <c r="A568" s="6"/>
      <c r="B568" s="6"/>
      <c r="C568" s="8"/>
      <c r="D568" s="6"/>
      <c r="E568" s="7"/>
      <c r="F568" s="6"/>
      <c r="G568" s="12"/>
      <c r="H568" s="18" t="str">
        <f>IF($F568="","",IF($F568="SRD",1,IF($F568="USD",IFERROR(INDEX(Instellingen!$B$22:$B$221,MATCH($C568,Instellingen!$A$22:$A$221,1)),""),IF($F568="EUR",IFERROR(INDEX(Instellingen!$C$22:$C$221,MATCH($C568,Instellingen!$A$22:$A$221,1)),""),""))))</f>
        <v/>
      </c>
      <c r="I568" s="16" t="str">
        <f>IF($B568="","",IFERROR(VLOOKUP($B568,Facturen!$A$3:$W$304,5,FALSE),""))</f>
        <v/>
      </c>
      <c r="J568" s="18" t="str">
        <f>IF($I568="","",IF($I568="SRD",1,IF($I568="USD",IFERROR(INDEX(Instellingen!$B$22:$B$221,MATCH($C568,Instellingen!$A$22:$A$221,1)),""),IF($I568="EUR",IFERROR(INDEX(Instellingen!$C$22:$C$221,MATCH($C568,Instellingen!$A$22:$A$221,1)),""),""))))</f>
        <v/>
      </c>
      <c r="K568" s="14" t="str">
        <f t="shared" si="48"/>
        <v/>
      </c>
      <c r="L568" s="14" t="str">
        <f t="shared" si="49"/>
        <v/>
      </c>
      <c r="M568" s="14" t="str">
        <f>IF($B568="","",IFERROR(VLOOKUP($B568,Facturen!$A$3:$W$304,11,FALSE),""))</f>
        <v/>
      </c>
      <c r="N568" s="15" t="str">
        <f t="shared" si="50"/>
        <v/>
      </c>
      <c r="O568" s="15" t="str">
        <f>IF($B568="","",IFERROR(IF(VLOOKUP($B568,Facturen!$A$3:$W$304,7,FALSE)="",Instellingen!$B$4,VLOOKUP($B568,Facturen!$A$3:$W$304,7,FALSE)),""))</f>
        <v/>
      </c>
      <c r="P568" s="14" t="str">
        <f t="shared" si="51"/>
        <v/>
      </c>
      <c r="Q568" s="14" t="str">
        <f t="shared" si="52"/>
        <v/>
      </c>
      <c r="R568" s="14" t="str">
        <f t="shared" si="53"/>
        <v/>
      </c>
      <c r="S568" s="6"/>
    </row>
    <row r="569" spans="1:19" x14ac:dyDescent="0.3">
      <c r="A569" s="6"/>
      <c r="B569" s="6"/>
      <c r="C569" s="8"/>
      <c r="D569" s="6"/>
      <c r="E569" s="7"/>
      <c r="F569" s="6"/>
      <c r="G569" s="12"/>
      <c r="H569" s="18" t="str">
        <f>IF($F569="","",IF($F569="SRD",1,IF($F569="USD",IFERROR(INDEX(Instellingen!$B$22:$B$221,MATCH($C569,Instellingen!$A$22:$A$221,1)),""),IF($F569="EUR",IFERROR(INDEX(Instellingen!$C$22:$C$221,MATCH($C569,Instellingen!$A$22:$A$221,1)),""),""))))</f>
        <v/>
      </c>
      <c r="I569" s="16" t="str">
        <f>IF($B569="","",IFERROR(VLOOKUP($B569,Facturen!$A$3:$W$304,5,FALSE),""))</f>
        <v/>
      </c>
      <c r="J569" s="18" t="str">
        <f>IF($I569="","",IF($I569="SRD",1,IF($I569="USD",IFERROR(INDEX(Instellingen!$B$22:$B$221,MATCH($C569,Instellingen!$A$22:$A$221,1)),""),IF($I569="EUR",IFERROR(INDEX(Instellingen!$C$22:$C$221,MATCH($C569,Instellingen!$A$22:$A$221,1)),""),""))))</f>
        <v/>
      </c>
      <c r="K569" s="14" t="str">
        <f t="shared" si="48"/>
        <v/>
      </c>
      <c r="L569" s="14" t="str">
        <f t="shared" si="49"/>
        <v/>
      </c>
      <c r="M569" s="14" t="str">
        <f>IF($B569="","",IFERROR(VLOOKUP($B569,Facturen!$A$3:$W$304,11,FALSE),""))</f>
        <v/>
      </c>
      <c r="N569" s="15" t="str">
        <f t="shared" si="50"/>
        <v/>
      </c>
      <c r="O569" s="15" t="str">
        <f>IF($B569="","",IFERROR(IF(VLOOKUP($B569,Facturen!$A$3:$W$304,7,FALSE)="",Instellingen!$B$4,VLOOKUP($B569,Facturen!$A$3:$W$304,7,FALSE)),""))</f>
        <v/>
      </c>
      <c r="P569" s="14" t="str">
        <f t="shared" si="51"/>
        <v/>
      </c>
      <c r="Q569" s="14" t="str">
        <f t="shared" si="52"/>
        <v/>
      </c>
      <c r="R569" s="14" t="str">
        <f t="shared" si="53"/>
        <v/>
      </c>
      <c r="S569" s="6"/>
    </row>
    <row r="570" spans="1:19" x14ac:dyDescent="0.3">
      <c r="A570" s="6"/>
      <c r="B570" s="6"/>
      <c r="C570" s="8"/>
      <c r="D570" s="6"/>
      <c r="E570" s="7"/>
      <c r="F570" s="6"/>
      <c r="G570" s="12"/>
      <c r="H570" s="18" t="str">
        <f>IF($F570="","",IF($F570="SRD",1,IF($F570="USD",IFERROR(INDEX(Instellingen!$B$22:$B$221,MATCH($C570,Instellingen!$A$22:$A$221,1)),""),IF($F570="EUR",IFERROR(INDEX(Instellingen!$C$22:$C$221,MATCH($C570,Instellingen!$A$22:$A$221,1)),""),""))))</f>
        <v/>
      </c>
      <c r="I570" s="16" t="str">
        <f>IF($B570="","",IFERROR(VLOOKUP($B570,Facturen!$A$3:$W$304,5,FALSE),""))</f>
        <v/>
      </c>
      <c r="J570" s="18" t="str">
        <f>IF($I570="","",IF($I570="SRD",1,IF($I570="USD",IFERROR(INDEX(Instellingen!$B$22:$B$221,MATCH($C570,Instellingen!$A$22:$A$221,1)),""),IF($I570="EUR",IFERROR(INDEX(Instellingen!$C$22:$C$221,MATCH($C570,Instellingen!$A$22:$A$221,1)),""),""))))</f>
        <v/>
      </c>
      <c r="K570" s="14" t="str">
        <f t="shared" si="48"/>
        <v/>
      </c>
      <c r="L570" s="14" t="str">
        <f t="shared" si="49"/>
        <v/>
      </c>
      <c r="M570" s="14" t="str">
        <f>IF($B570="","",IFERROR(VLOOKUP($B570,Facturen!$A$3:$W$304,11,FALSE),""))</f>
        <v/>
      </c>
      <c r="N570" s="15" t="str">
        <f t="shared" si="50"/>
        <v/>
      </c>
      <c r="O570" s="15" t="str">
        <f>IF($B570="","",IFERROR(IF(VLOOKUP($B570,Facturen!$A$3:$W$304,7,FALSE)="",Instellingen!$B$4,VLOOKUP($B570,Facturen!$A$3:$W$304,7,FALSE)),""))</f>
        <v/>
      </c>
      <c r="P570" s="14" t="str">
        <f t="shared" si="51"/>
        <v/>
      </c>
      <c r="Q570" s="14" t="str">
        <f t="shared" si="52"/>
        <v/>
      </c>
      <c r="R570" s="14" t="str">
        <f t="shared" si="53"/>
        <v/>
      </c>
      <c r="S570" s="6"/>
    </row>
    <row r="571" spans="1:19" x14ac:dyDescent="0.3">
      <c r="A571" s="6"/>
      <c r="B571" s="6"/>
      <c r="C571" s="8"/>
      <c r="D571" s="6"/>
      <c r="E571" s="7"/>
      <c r="F571" s="6"/>
      <c r="G571" s="12"/>
      <c r="H571" s="18" t="str">
        <f>IF($F571="","",IF($F571="SRD",1,IF($F571="USD",IFERROR(INDEX(Instellingen!$B$22:$B$221,MATCH($C571,Instellingen!$A$22:$A$221,1)),""),IF($F571="EUR",IFERROR(INDEX(Instellingen!$C$22:$C$221,MATCH($C571,Instellingen!$A$22:$A$221,1)),""),""))))</f>
        <v/>
      </c>
      <c r="I571" s="16" t="str">
        <f>IF($B571="","",IFERROR(VLOOKUP($B571,Facturen!$A$3:$W$304,5,FALSE),""))</f>
        <v/>
      </c>
      <c r="J571" s="18" t="str">
        <f>IF($I571="","",IF($I571="SRD",1,IF($I571="USD",IFERROR(INDEX(Instellingen!$B$22:$B$221,MATCH($C571,Instellingen!$A$22:$A$221,1)),""),IF($I571="EUR",IFERROR(INDEX(Instellingen!$C$22:$C$221,MATCH($C571,Instellingen!$A$22:$A$221,1)),""),""))))</f>
        <v/>
      </c>
      <c r="K571" s="14" t="str">
        <f t="shared" si="48"/>
        <v/>
      </c>
      <c r="L571" s="14" t="str">
        <f t="shared" si="49"/>
        <v/>
      </c>
      <c r="M571" s="14" t="str">
        <f>IF($B571="","",IFERROR(VLOOKUP($B571,Facturen!$A$3:$W$304,11,FALSE),""))</f>
        <v/>
      </c>
      <c r="N571" s="15" t="str">
        <f t="shared" si="50"/>
        <v/>
      </c>
      <c r="O571" s="15" t="str">
        <f>IF($B571="","",IFERROR(IF(VLOOKUP($B571,Facturen!$A$3:$W$304,7,FALSE)="",Instellingen!$B$4,VLOOKUP($B571,Facturen!$A$3:$W$304,7,FALSE)),""))</f>
        <v/>
      </c>
      <c r="P571" s="14" t="str">
        <f t="shared" si="51"/>
        <v/>
      </c>
      <c r="Q571" s="14" t="str">
        <f t="shared" si="52"/>
        <v/>
      </c>
      <c r="R571" s="14" t="str">
        <f t="shared" si="53"/>
        <v/>
      </c>
      <c r="S571" s="6"/>
    </row>
    <row r="572" spans="1:19" x14ac:dyDescent="0.3">
      <c r="A572" s="6"/>
      <c r="B572" s="6"/>
      <c r="C572" s="8"/>
      <c r="D572" s="6"/>
      <c r="E572" s="7"/>
      <c r="F572" s="6"/>
      <c r="G572" s="12"/>
      <c r="H572" s="18" t="str">
        <f>IF($F572="","",IF($F572="SRD",1,IF($F572="USD",IFERROR(INDEX(Instellingen!$B$22:$B$221,MATCH($C572,Instellingen!$A$22:$A$221,1)),""),IF($F572="EUR",IFERROR(INDEX(Instellingen!$C$22:$C$221,MATCH($C572,Instellingen!$A$22:$A$221,1)),""),""))))</f>
        <v/>
      </c>
      <c r="I572" s="16" t="str">
        <f>IF($B572="","",IFERROR(VLOOKUP($B572,Facturen!$A$3:$W$304,5,FALSE),""))</f>
        <v/>
      </c>
      <c r="J572" s="18" t="str">
        <f>IF($I572="","",IF($I572="SRD",1,IF($I572="USD",IFERROR(INDEX(Instellingen!$B$22:$B$221,MATCH($C572,Instellingen!$A$22:$A$221,1)),""),IF($I572="EUR",IFERROR(INDEX(Instellingen!$C$22:$C$221,MATCH($C572,Instellingen!$A$22:$A$221,1)),""),""))))</f>
        <v/>
      </c>
      <c r="K572" s="14" t="str">
        <f t="shared" si="48"/>
        <v/>
      </c>
      <c r="L572" s="14" t="str">
        <f t="shared" si="49"/>
        <v/>
      </c>
      <c r="M572" s="14" t="str">
        <f>IF($B572="","",IFERROR(VLOOKUP($B572,Facturen!$A$3:$W$304,11,FALSE),""))</f>
        <v/>
      </c>
      <c r="N572" s="15" t="str">
        <f t="shared" si="50"/>
        <v/>
      </c>
      <c r="O572" s="15" t="str">
        <f>IF($B572="","",IFERROR(IF(VLOOKUP($B572,Facturen!$A$3:$W$304,7,FALSE)="",Instellingen!$B$4,VLOOKUP($B572,Facturen!$A$3:$W$304,7,FALSE)),""))</f>
        <v/>
      </c>
      <c r="P572" s="14" t="str">
        <f t="shared" si="51"/>
        <v/>
      </c>
      <c r="Q572" s="14" t="str">
        <f t="shared" si="52"/>
        <v/>
      </c>
      <c r="R572" s="14" t="str">
        <f t="shared" si="53"/>
        <v/>
      </c>
      <c r="S572" s="6"/>
    </row>
    <row r="573" spans="1:19" x14ac:dyDescent="0.3">
      <c r="A573" s="6"/>
      <c r="B573" s="6"/>
      <c r="C573" s="8"/>
      <c r="D573" s="6"/>
      <c r="E573" s="7"/>
      <c r="F573" s="6"/>
      <c r="G573" s="12"/>
      <c r="H573" s="18" t="str">
        <f>IF($F573="","",IF($F573="SRD",1,IF($F573="USD",IFERROR(INDEX(Instellingen!$B$22:$B$221,MATCH($C573,Instellingen!$A$22:$A$221,1)),""),IF($F573="EUR",IFERROR(INDEX(Instellingen!$C$22:$C$221,MATCH($C573,Instellingen!$A$22:$A$221,1)),""),""))))</f>
        <v/>
      </c>
      <c r="I573" s="16" t="str">
        <f>IF($B573="","",IFERROR(VLOOKUP($B573,Facturen!$A$3:$W$304,5,FALSE),""))</f>
        <v/>
      </c>
      <c r="J573" s="18" t="str">
        <f>IF($I573="","",IF($I573="SRD",1,IF($I573="USD",IFERROR(INDEX(Instellingen!$B$22:$B$221,MATCH($C573,Instellingen!$A$22:$A$221,1)),""),IF($I573="EUR",IFERROR(INDEX(Instellingen!$C$22:$C$221,MATCH($C573,Instellingen!$A$22:$A$221,1)),""),""))))</f>
        <v/>
      </c>
      <c r="K573" s="14" t="str">
        <f t="shared" si="48"/>
        <v/>
      </c>
      <c r="L573" s="14" t="str">
        <f t="shared" si="49"/>
        <v/>
      </c>
      <c r="M573" s="14" t="str">
        <f>IF($B573="","",IFERROR(VLOOKUP($B573,Facturen!$A$3:$W$304,11,FALSE),""))</f>
        <v/>
      </c>
      <c r="N573" s="15" t="str">
        <f t="shared" si="50"/>
        <v/>
      </c>
      <c r="O573" s="15" t="str">
        <f>IF($B573="","",IFERROR(IF(VLOOKUP($B573,Facturen!$A$3:$W$304,7,FALSE)="",Instellingen!$B$4,VLOOKUP($B573,Facturen!$A$3:$W$304,7,FALSE)),""))</f>
        <v/>
      </c>
      <c r="P573" s="14" t="str">
        <f t="shared" si="51"/>
        <v/>
      </c>
      <c r="Q573" s="14" t="str">
        <f t="shared" si="52"/>
        <v/>
      </c>
      <c r="R573" s="14" t="str">
        <f t="shared" si="53"/>
        <v/>
      </c>
      <c r="S573" s="6"/>
    </row>
    <row r="574" spans="1:19" x14ac:dyDescent="0.3">
      <c r="A574" s="6"/>
      <c r="B574" s="6"/>
      <c r="C574" s="8"/>
      <c r="D574" s="6"/>
      <c r="E574" s="7"/>
      <c r="F574" s="6"/>
      <c r="G574" s="12"/>
      <c r="H574" s="18" t="str">
        <f>IF($F574="","",IF($F574="SRD",1,IF($F574="USD",IFERROR(INDEX(Instellingen!$B$22:$B$221,MATCH($C574,Instellingen!$A$22:$A$221,1)),""),IF($F574="EUR",IFERROR(INDEX(Instellingen!$C$22:$C$221,MATCH($C574,Instellingen!$A$22:$A$221,1)),""),""))))</f>
        <v/>
      </c>
      <c r="I574" s="16" t="str">
        <f>IF($B574="","",IFERROR(VLOOKUP($B574,Facturen!$A$3:$W$304,5,FALSE),""))</f>
        <v/>
      </c>
      <c r="J574" s="18" t="str">
        <f>IF($I574="","",IF($I574="SRD",1,IF($I574="USD",IFERROR(INDEX(Instellingen!$B$22:$B$221,MATCH($C574,Instellingen!$A$22:$A$221,1)),""),IF($I574="EUR",IFERROR(INDEX(Instellingen!$C$22:$C$221,MATCH($C574,Instellingen!$A$22:$A$221,1)),""),""))))</f>
        <v/>
      </c>
      <c r="K574" s="14" t="str">
        <f t="shared" si="48"/>
        <v/>
      </c>
      <c r="L574" s="14" t="str">
        <f t="shared" si="49"/>
        <v/>
      </c>
      <c r="M574" s="14" t="str">
        <f>IF($B574="","",IFERROR(VLOOKUP($B574,Facturen!$A$3:$W$304,11,FALSE),""))</f>
        <v/>
      </c>
      <c r="N574" s="15" t="str">
        <f t="shared" si="50"/>
        <v/>
      </c>
      <c r="O574" s="15" t="str">
        <f>IF($B574="","",IFERROR(IF(VLOOKUP($B574,Facturen!$A$3:$W$304,7,FALSE)="",Instellingen!$B$4,VLOOKUP($B574,Facturen!$A$3:$W$304,7,FALSE)),""))</f>
        <v/>
      </c>
      <c r="P574" s="14" t="str">
        <f t="shared" si="51"/>
        <v/>
      </c>
      <c r="Q574" s="14" t="str">
        <f t="shared" si="52"/>
        <v/>
      </c>
      <c r="R574" s="14" t="str">
        <f t="shared" si="53"/>
        <v/>
      </c>
      <c r="S574" s="6"/>
    </row>
    <row r="575" spans="1:19" x14ac:dyDescent="0.3">
      <c r="A575" s="6"/>
      <c r="B575" s="6"/>
      <c r="C575" s="8"/>
      <c r="D575" s="6"/>
      <c r="E575" s="7"/>
      <c r="F575" s="6"/>
      <c r="G575" s="12"/>
      <c r="H575" s="18" t="str">
        <f>IF($F575="","",IF($F575="SRD",1,IF($F575="USD",IFERROR(INDEX(Instellingen!$B$22:$B$221,MATCH($C575,Instellingen!$A$22:$A$221,1)),""),IF($F575="EUR",IFERROR(INDEX(Instellingen!$C$22:$C$221,MATCH($C575,Instellingen!$A$22:$A$221,1)),""),""))))</f>
        <v/>
      </c>
      <c r="I575" s="16" t="str">
        <f>IF($B575="","",IFERROR(VLOOKUP($B575,Facturen!$A$3:$W$304,5,FALSE),""))</f>
        <v/>
      </c>
      <c r="J575" s="18" t="str">
        <f>IF($I575="","",IF($I575="SRD",1,IF($I575="USD",IFERROR(INDEX(Instellingen!$B$22:$B$221,MATCH($C575,Instellingen!$A$22:$A$221,1)),""),IF($I575="EUR",IFERROR(INDEX(Instellingen!$C$22:$C$221,MATCH($C575,Instellingen!$A$22:$A$221,1)),""),""))))</f>
        <v/>
      </c>
      <c r="K575" s="14" t="str">
        <f t="shared" si="48"/>
        <v/>
      </c>
      <c r="L575" s="14" t="str">
        <f t="shared" si="49"/>
        <v/>
      </c>
      <c r="M575" s="14" t="str">
        <f>IF($B575="","",IFERROR(VLOOKUP($B575,Facturen!$A$3:$W$304,11,FALSE),""))</f>
        <v/>
      </c>
      <c r="N575" s="15" t="str">
        <f t="shared" si="50"/>
        <v/>
      </c>
      <c r="O575" s="15" t="str">
        <f>IF($B575="","",IFERROR(IF(VLOOKUP($B575,Facturen!$A$3:$W$304,7,FALSE)="",Instellingen!$B$4,VLOOKUP($B575,Facturen!$A$3:$W$304,7,FALSE)),""))</f>
        <v/>
      </c>
      <c r="P575" s="14" t="str">
        <f t="shared" si="51"/>
        <v/>
      </c>
      <c r="Q575" s="14" t="str">
        <f t="shared" si="52"/>
        <v/>
      </c>
      <c r="R575" s="14" t="str">
        <f t="shared" si="53"/>
        <v/>
      </c>
      <c r="S575" s="6"/>
    </row>
    <row r="576" spans="1:19" x14ac:dyDescent="0.3">
      <c r="A576" s="6"/>
      <c r="B576" s="6"/>
      <c r="C576" s="8"/>
      <c r="D576" s="6"/>
      <c r="E576" s="7"/>
      <c r="F576" s="6"/>
      <c r="G576" s="12"/>
      <c r="H576" s="18" t="str">
        <f>IF($F576="","",IF($F576="SRD",1,IF($F576="USD",IFERROR(INDEX(Instellingen!$B$22:$B$221,MATCH($C576,Instellingen!$A$22:$A$221,1)),""),IF($F576="EUR",IFERROR(INDEX(Instellingen!$C$22:$C$221,MATCH($C576,Instellingen!$A$22:$A$221,1)),""),""))))</f>
        <v/>
      </c>
      <c r="I576" s="16" t="str">
        <f>IF($B576="","",IFERROR(VLOOKUP($B576,Facturen!$A$3:$W$304,5,FALSE),""))</f>
        <v/>
      </c>
      <c r="J576" s="18" t="str">
        <f>IF($I576="","",IF($I576="SRD",1,IF($I576="USD",IFERROR(INDEX(Instellingen!$B$22:$B$221,MATCH($C576,Instellingen!$A$22:$A$221,1)),""),IF($I576="EUR",IFERROR(INDEX(Instellingen!$C$22:$C$221,MATCH($C576,Instellingen!$A$22:$A$221,1)),""),""))))</f>
        <v/>
      </c>
      <c r="K576" s="14" t="str">
        <f t="shared" si="48"/>
        <v/>
      </c>
      <c r="L576" s="14" t="str">
        <f t="shared" si="49"/>
        <v/>
      </c>
      <c r="M576" s="14" t="str">
        <f>IF($B576="","",IFERROR(VLOOKUP($B576,Facturen!$A$3:$W$304,11,FALSE),""))</f>
        <v/>
      </c>
      <c r="N576" s="15" t="str">
        <f t="shared" si="50"/>
        <v/>
      </c>
      <c r="O576" s="15" t="str">
        <f>IF($B576="","",IFERROR(IF(VLOOKUP($B576,Facturen!$A$3:$W$304,7,FALSE)="",Instellingen!$B$4,VLOOKUP($B576,Facturen!$A$3:$W$304,7,FALSE)),""))</f>
        <v/>
      </c>
      <c r="P576" s="14" t="str">
        <f t="shared" si="51"/>
        <v/>
      </c>
      <c r="Q576" s="14" t="str">
        <f t="shared" si="52"/>
        <v/>
      </c>
      <c r="R576" s="14" t="str">
        <f t="shared" si="53"/>
        <v/>
      </c>
      <c r="S576" s="6"/>
    </row>
    <row r="577" spans="1:19" x14ac:dyDescent="0.3">
      <c r="A577" s="6"/>
      <c r="B577" s="6"/>
      <c r="C577" s="8"/>
      <c r="D577" s="6"/>
      <c r="E577" s="7"/>
      <c r="F577" s="6"/>
      <c r="G577" s="12"/>
      <c r="H577" s="18" t="str">
        <f>IF($F577="","",IF($F577="SRD",1,IF($F577="USD",IFERROR(INDEX(Instellingen!$B$22:$B$221,MATCH($C577,Instellingen!$A$22:$A$221,1)),""),IF($F577="EUR",IFERROR(INDEX(Instellingen!$C$22:$C$221,MATCH($C577,Instellingen!$A$22:$A$221,1)),""),""))))</f>
        <v/>
      </c>
      <c r="I577" s="16" t="str">
        <f>IF($B577="","",IFERROR(VLOOKUP($B577,Facturen!$A$3:$W$304,5,FALSE),""))</f>
        <v/>
      </c>
      <c r="J577" s="18" t="str">
        <f>IF($I577="","",IF($I577="SRD",1,IF($I577="USD",IFERROR(INDEX(Instellingen!$B$22:$B$221,MATCH($C577,Instellingen!$A$22:$A$221,1)),""),IF($I577="EUR",IFERROR(INDEX(Instellingen!$C$22:$C$221,MATCH($C577,Instellingen!$A$22:$A$221,1)),""),""))))</f>
        <v/>
      </c>
      <c r="K577" s="14" t="str">
        <f t="shared" si="48"/>
        <v/>
      </c>
      <c r="L577" s="14" t="str">
        <f t="shared" si="49"/>
        <v/>
      </c>
      <c r="M577" s="14" t="str">
        <f>IF($B577="","",IFERROR(VLOOKUP($B577,Facturen!$A$3:$W$304,11,FALSE),""))</f>
        <v/>
      </c>
      <c r="N577" s="15" t="str">
        <f t="shared" si="50"/>
        <v/>
      </c>
      <c r="O577" s="15" t="str">
        <f>IF($B577="","",IFERROR(IF(VLOOKUP($B577,Facturen!$A$3:$W$304,7,FALSE)="",Instellingen!$B$4,VLOOKUP($B577,Facturen!$A$3:$W$304,7,FALSE)),""))</f>
        <v/>
      </c>
      <c r="P577" s="14" t="str">
        <f t="shared" si="51"/>
        <v/>
      </c>
      <c r="Q577" s="14" t="str">
        <f t="shared" si="52"/>
        <v/>
      </c>
      <c r="R577" s="14" t="str">
        <f t="shared" si="53"/>
        <v/>
      </c>
      <c r="S577" s="6"/>
    </row>
    <row r="578" spans="1:19" x14ac:dyDescent="0.3">
      <c r="A578" s="6"/>
      <c r="B578" s="6"/>
      <c r="C578" s="8"/>
      <c r="D578" s="6"/>
      <c r="E578" s="7"/>
      <c r="F578" s="6"/>
      <c r="G578" s="12"/>
      <c r="H578" s="18" t="str">
        <f>IF($F578="","",IF($F578="SRD",1,IF($F578="USD",IFERROR(INDEX(Instellingen!$B$22:$B$221,MATCH($C578,Instellingen!$A$22:$A$221,1)),""),IF($F578="EUR",IFERROR(INDEX(Instellingen!$C$22:$C$221,MATCH($C578,Instellingen!$A$22:$A$221,1)),""),""))))</f>
        <v/>
      </c>
      <c r="I578" s="16" t="str">
        <f>IF($B578="","",IFERROR(VLOOKUP($B578,Facturen!$A$3:$W$304,5,FALSE),""))</f>
        <v/>
      </c>
      <c r="J578" s="18" t="str">
        <f>IF($I578="","",IF($I578="SRD",1,IF($I578="USD",IFERROR(INDEX(Instellingen!$B$22:$B$221,MATCH($C578,Instellingen!$A$22:$A$221,1)),""),IF($I578="EUR",IFERROR(INDEX(Instellingen!$C$22:$C$221,MATCH($C578,Instellingen!$A$22:$A$221,1)),""),""))))</f>
        <v/>
      </c>
      <c r="K578" s="14" t="str">
        <f t="shared" si="48"/>
        <v/>
      </c>
      <c r="L578" s="14" t="str">
        <f t="shared" si="49"/>
        <v/>
      </c>
      <c r="M578" s="14" t="str">
        <f>IF($B578="","",IFERROR(VLOOKUP($B578,Facturen!$A$3:$W$304,11,FALSE),""))</f>
        <v/>
      </c>
      <c r="N578" s="15" t="str">
        <f t="shared" si="50"/>
        <v/>
      </c>
      <c r="O578" s="15" t="str">
        <f>IF($B578="","",IFERROR(IF(VLOOKUP($B578,Facturen!$A$3:$W$304,7,FALSE)="",Instellingen!$B$4,VLOOKUP($B578,Facturen!$A$3:$W$304,7,FALSE)),""))</f>
        <v/>
      </c>
      <c r="P578" s="14" t="str">
        <f t="shared" si="51"/>
        <v/>
      </c>
      <c r="Q578" s="14" t="str">
        <f t="shared" si="52"/>
        <v/>
      </c>
      <c r="R578" s="14" t="str">
        <f t="shared" si="53"/>
        <v/>
      </c>
      <c r="S578" s="6"/>
    </row>
    <row r="579" spans="1:19" x14ac:dyDescent="0.3">
      <c r="A579" s="6"/>
      <c r="B579" s="6"/>
      <c r="C579" s="8"/>
      <c r="D579" s="6"/>
      <c r="E579" s="7"/>
      <c r="F579" s="6"/>
      <c r="G579" s="12"/>
      <c r="H579" s="18" t="str">
        <f>IF($F579="","",IF($F579="SRD",1,IF($F579="USD",IFERROR(INDEX(Instellingen!$B$22:$B$221,MATCH($C579,Instellingen!$A$22:$A$221,1)),""),IF($F579="EUR",IFERROR(INDEX(Instellingen!$C$22:$C$221,MATCH($C579,Instellingen!$A$22:$A$221,1)),""),""))))</f>
        <v/>
      </c>
      <c r="I579" s="16" t="str">
        <f>IF($B579="","",IFERROR(VLOOKUP($B579,Facturen!$A$3:$W$304,5,FALSE),""))</f>
        <v/>
      </c>
      <c r="J579" s="18" t="str">
        <f>IF($I579="","",IF($I579="SRD",1,IF($I579="USD",IFERROR(INDEX(Instellingen!$B$22:$B$221,MATCH($C579,Instellingen!$A$22:$A$221,1)),""),IF($I579="EUR",IFERROR(INDEX(Instellingen!$C$22:$C$221,MATCH($C579,Instellingen!$A$22:$A$221,1)),""),""))))</f>
        <v/>
      </c>
      <c r="K579" s="14" t="str">
        <f t="shared" ref="K579:K642" si="54">IF($G579="","",IFERROR($G579*$H579/$J579,0))</f>
        <v/>
      </c>
      <c r="L579" s="14" t="str">
        <f t="shared" ref="L579:L642" si="55">IF($G579="","",IFERROR($G579*$H579,0))</f>
        <v/>
      </c>
      <c r="M579" s="14" t="str">
        <f>IF($B579="","",IFERROR(VLOOKUP($B579,Facturen!$A$3:$W$304,11,FALSE),""))</f>
        <v/>
      </c>
      <c r="N579" s="15" t="str">
        <f t="shared" ref="N579:N642" si="56">IF($M579="","",IFERROR($K579/$M579,0))</f>
        <v/>
      </c>
      <c r="O579" s="15" t="str">
        <f>IF($B579="","",IFERROR(IF(VLOOKUP($B579,Facturen!$A$3:$W$304,7,FALSE)="",Instellingen!$B$4,VLOOKUP($B579,Facturen!$A$3:$W$304,7,FALSE)),""))</f>
        <v/>
      </c>
      <c r="P579" s="14" t="str">
        <f t="shared" ref="P579:P642" si="57">IF($L579="","",IFERROR($L579*$O579/(1+$O579),0))</f>
        <v/>
      </c>
      <c r="Q579" s="14" t="str">
        <f t="shared" ref="Q579:Q642" si="58">IF($E579="","",IFERROR($M579*$E579,0))</f>
        <v/>
      </c>
      <c r="R579" s="14" t="str">
        <f t="shared" ref="R579:R642" si="59">IF($Q579="","",IFERROR($Q579*$J579/$H579,0))</f>
        <v/>
      </c>
      <c r="S579" s="6"/>
    </row>
    <row r="580" spans="1:19" x14ac:dyDescent="0.3">
      <c r="A580" s="6"/>
      <c r="B580" s="6"/>
      <c r="C580" s="8"/>
      <c r="D580" s="6"/>
      <c r="E580" s="7"/>
      <c r="F580" s="6"/>
      <c r="G580" s="12"/>
      <c r="H580" s="18" t="str">
        <f>IF($F580="","",IF($F580="SRD",1,IF($F580="USD",IFERROR(INDEX(Instellingen!$B$22:$B$221,MATCH($C580,Instellingen!$A$22:$A$221,1)),""),IF($F580="EUR",IFERROR(INDEX(Instellingen!$C$22:$C$221,MATCH($C580,Instellingen!$A$22:$A$221,1)),""),""))))</f>
        <v/>
      </c>
      <c r="I580" s="16" t="str">
        <f>IF($B580="","",IFERROR(VLOOKUP($B580,Facturen!$A$3:$W$304,5,FALSE),""))</f>
        <v/>
      </c>
      <c r="J580" s="18" t="str">
        <f>IF($I580="","",IF($I580="SRD",1,IF($I580="USD",IFERROR(INDEX(Instellingen!$B$22:$B$221,MATCH($C580,Instellingen!$A$22:$A$221,1)),""),IF($I580="EUR",IFERROR(INDEX(Instellingen!$C$22:$C$221,MATCH($C580,Instellingen!$A$22:$A$221,1)),""),""))))</f>
        <v/>
      </c>
      <c r="K580" s="14" t="str">
        <f t="shared" si="54"/>
        <v/>
      </c>
      <c r="L580" s="14" t="str">
        <f t="shared" si="55"/>
        <v/>
      </c>
      <c r="M580" s="14" t="str">
        <f>IF($B580="","",IFERROR(VLOOKUP($B580,Facturen!$A$3:$W$304,11,FALSE),""))</f>
        <v/>
      </c>
      <c r="N580" s="15" t="str">
        <f t="shared" si="56"/>
        <v/>
      </c>
      <c r="O580" s="15" t="str">
        <f>IF($B580="","",IFERROR(IF(VLOOKUP($B580,Facturen!$A$3:$W$304,7,FALSE)="",Instellingen!$B$4,VLOOKUP($B580,Facturen!$A$3:$W$304,7,FALSE)),""))</f>
        <v/>
      </c>
      <c r="P580" s="14" t="str">
        <f t="shared" si="57"/>
        <v/>
      </c>
      <c r="Q580" s="14" t="str">
        <f t="shared" si="58"/>
        <v/>
      </c>
      <c r="R580" s="14" t="str">
        <f t="shared" si="59"/>
        <v/>
      </c>
      <c r="S580" s="6"/>
    </row>
    <row r="581" spans="1:19" x14ac:dyDescent="0.3">
      <c r="A581" s="6"/>
      <c r="B581" s="6"/>
      <c r="C581" s="8"/>
      <c r="D581" s="6"/>
      <c r="E581" s="7"/>
      <c r="F581" s="6"/>
      <c r="G581" s="12"/>
      <c r="H581" s="18" t="str">
        <f>IF($F581="","",IF($F581="SRD",1,IF($F581="USD",IFERROR(INDEX(Instellingen!$B$22:$B$221,MATCH($C581,Instellingen!$A$22:$A$221,1)),""),IF($F581="EUR",IFERROR(INDEX(Instellingen!$C$22:$C$221,MATCH($C581,Instellingen!$A$22:$A$221,1)),""),""))))</f>
        <v/>
      </c>
      <c r="I581" s="16" t="str">
        <f>IF($B581="","",IFERROR(VLOOKUP($B581,Facturen!$A$3:$W$304,5,FALSE),""))</f>
        <v/>
      </c>
      <c r="J581" s="18" t="str">
        <f>IF($I581="","",IF($I581="SRD",1,IF($I581="USD",IFERROR(INDEX(Instellingen!$B$22:$B$221,MATCH($C581,Instellingen!$A$22:$A$221,1)),""),IF($I581="EUR",IFERROR(INDEX(Instellingen!$C$22:$C$221,MATCH($C581,Instellingen!$A$22:$A$221,1)),""),""))))</f>
        <v/>
      </c>
      <c r="K581" s="14" t="str">
        <f t="shared" si="54"/>
        <v/>
      </c>
      <c r="L581" s="14" t="str">
        <f t="shared" si="55"/>
        <v/>
      </c>
      <c r="M581" s="14" t="str">
        <f>IF($B581="","",IFERROR(VLOOKUP($B581,Facturen!$A$3:$W$304,11,FALSE),""))</f>
        <v/>
      </c>
      <c r="N581" s="15" t="str">
        <f t="shared" si="56"/>
        <v/>
      </c>
      <c r="O581" s="15" t="str">
        <f>IF($B581="","",IFERROR(IF(VLOOKUP($B581,Facturen!$A$3:$W$304,7,FALSE)="",Instellingen!$B$4,VLOOKUP($B581,Facturen!$A$3:$W$304,7,FALSE)),""))</f>
        <v/>
      </c>
      <c r="P581" s="14" t="str">
        <f t="shared" si="57"/>
        <v/>
      </c>
      <c r="Q581" s="14" t="str">
        <f t="shared" si="58"/>
        <v/>
      </c>
      <c r="R581" s="14" t="str">
        <f t="shared" si="59"/>
        <v/>
      </c>
      <c r="S581" s="6"/>
    </row>
    <row r="582" spans="1:19" x14ac:dyDescent="0.3">
      <c r="A582" s="6"/>
      <c r="B582" s="6"/>
      <c r="C582" s="8"/>
      <c r="D582" s="6"/>
      <c r="E582" s="7"/>
      <c r="F582" s="6"/>
      <c r="G582" s="12"/>
      <c r="H582" s="18" t="str">
        <f>IF($F582="","",IF($F582="SRD",1,IF($F582="USD",IFERROR(INDEX(Instellingen!$B$22:$B$221,MATCH($C582,Instellingen!$A$22:$A$221,1)),""),IF($F582="EUR",IFERROR(INDEX(Instellingen!$C$22:$C$221,MATCH($C582,Instellingen!$A$22:$A$221,1)),""),""))))</f>
        <v/>
      </c>
      <c r="I582" s="16" t="str">
        <f>IF($B582="","",IFERROR(VLOOKUP($B582,Facturen!$A$3:$W$304,5,FALSE),""))</f>
        <v/>
      </c>
      <c r="J582" s="18" t="str">
        <f>IF($I582="","",IF($I582="SRD",1,IF($I582="USD",IFERROR(INDEX(Instellingen!$B$22:$B$221,MATCH($C582,Instellingen!$A$22:$A$221,1)),""),IF($I582="EUR",IFERROR(INDEX(Instellingen!$C$22:$C$221,MATCH($C582,Instellingen!$A$22:$A$221,1)),""),""))))</f>
        <v/>
      </c>
      <c r="K582" s="14" t="str">
        <f t="shared" si="54"/>
        <v/>
      </c>
      <c r="L582" s="14" t="str">
        <f t="shared" si="55"/>
        <v/>
      </c>
      <c r="M582" s="14" t="str">
        <f>IF($B582="","",IFERROR(VLOOKUP($B582,Facturen!$A$3:$W$304,11,FALSE),""))</f>
        <v/>
      </c>
      <c r="N582" s="15" t="str">
        <f t="shared" si="56"/>
        <v/>
      </c>
      <c r="O582" s="15" t="str">
        <f>IF($B582="","",IFERROR(IF(VLOOKUP($B582,Facturen!$A$3:$W$304,7,FALSE)="",Instellingen!$B$4,VLOOKUP($B582,Facturen!$A$3:$W$304,7,FALSE)),""))</f>
        <v/>
      </c>
      <c r="P582" s="14" t="str">
        <f t="shared" si="57"/>
        <v/>
      </c>
      <c r="Q582" s="14" t="str">
        <f t="shared" si="58"/>
        <v/>
      </c>
      <c r="R582" s="14" t="str">
        <f t="shared" si="59"/>
        <v/>
      </c>
      <c r="S582" s="6"/>
    </row>
    <row r="583" spans="1:19" x14ac:dyDescent="0.3">
      <c r="A583" s="6"/>
      <c r="B583" s="6"/>
      <c r="C583" s="8"/>
      <c r="D583" s="6"/>
      <c r="E583" s="7"/>
      <c r="F583" s="6"/>
      <c r="G583" s="12"/>
      <c r="H583" s="18" t="str">
        <f>IF($F583="","",IF($F583="SRD",1,IF($F583="USD",IFERROR(INDEX(Instellingen!$B$22:$B$221,MATCH($C583,Instellingen!$A$22:$A$221,1)),""),IF($F583="EUR",IFERROR(INDEX(Instellingen!$C$22:$C$221,MATCH($C583,Instellingen!$A$22:$A$221,1)),""),""))))</f>
        <v/>
      </c>
      <c r="I583" s="16" t="str">
        <f>IF($B583="","",IFERROR(VLOOKUP($B583,Facturen!$A$3:$W$304,5,FALSE),""))</f>
        <v/>
      </c>
      <c r="J583" s="18" t="str">
        <f>IF($I583="","",IF($I583="SRD",1,IF($I583="USD",IFERROR(INDEX(Instellingen!$B$22:$B$221,MATCH($C583,Instellingen!$A$22:$A$221,1)),""),IF($I583="EUR",IFERROR(INDEX(Instellingen!$C$22:$C$221,MATCH($C583,Instellingen!$A$22:$A$221,1)),""),""))))</f>
        <v/>
      </c>
      <c r="K583" s="14" t="str">
        <f t="shared" si="54"/>
        <v/>
      </c>
      <c r="L583" s="14" t="str">
        <f t="shared" si="55"/>
        <v/>
      </c>
      <c r="M583" s="14" t="str">
        <f>IF($B583="","",IFERROR(VLOOKUP($B583,Facturen!$A$3:$W$304,11,FALSE),""))</f>
        <v/>
      </c>
      <c r="N583" s="15" t="str">
        <f t="shared" si="56"/>
        <v/>
      </c>
      <c r="O583" s="15" t="str">
        <f>IF($B583="","",IFERROR(IF(VLOOKUP($B583,Facturen!$A$3:$W$304,7,FALSE)="",Instellingen!$B$4,VLOOKUP($B583,Facturen!$A$3:$W$304,7,FALSE)),""))</f>
        <v/>
      </c>
      <c r="P583" s="14" t="str">
        <f t="shared" si="57"/>
        <v/>
      </c>
      <c r="Q583" s="14" t="str">
        <f t="shared" si="58"/>
        <v/>
      </c>
      <c r="R583" s="14" t="str">
        <f t="shared" si="59"/>
        <v/>
      </c>
      <c r="S583" s="6"/>
    </row>
    <row r="584" spans="1:19" x14ac:dyDescent="0.3">
      <c r="A584" s="6"/>
      <c r="B584" s="6"/>
      <c r="C584" s="8"/>
      <c r="D584" s="6"/>
      <c r="E584" s="7"/>
      <c r="F584" s="6"/>
      <c r="G584" s="12"/>
      <c r="H584" s="18" t="str">
        <f>IF($F584="","",IF($F584="SRD",1,IF($F584="USD",IFERROR(INDEX(Instellingen!$B$22:$B$221,MATCH($C584,Instellingen!$A$22:$A$221,1)),""),IF($F584="EUR",IFERROR(INDEX(Instellingen!$C$22:$C$221,MATCH($C584,Instellingen!$A$22:$A$221,1)),""),""))))</f>
        <v/>
      </c>
      <c r="I584" s="16" t="str">
        <f>IF($B584="","",IFERROR(VLOOKUP($B584,Facturen!$A$3:$W$304,5,FALSE),""))</f>
        <v/>
      </c>
      <c r="J584" s="18" t="str">
        <f>IF($I584="","",IF($I584="SRD",1,IF($I584="USD",IFERROR(INDEX(Instellingen!$B$22:$B$221,MATCH($C584,Instellingen!$A$22:$A$221,1)),""),IF($I584="EUR",IFERROR(INDEX(Instellingen!$C$22:$C$221,MATCH($C584,Instellingen!$A$22:$A$221,1)),""),""))))</f>
        <v/>
      </c>
      <c r="K584" s="14" t="str">
        <f t="shared" si="54"/>
        <v/>
      </c>
      <c r="L584" s="14" t="str">
        <f t="shared" si="55"/>
        <v/>
      </c>
      <c r="M584" s="14" t="str">
        <f>IF($B584="","",IFERROR(VLOOKUP($B584,Facturen!$A$3:$W$304,11,FALSE),""))</f>
        <v/>
      </c>
      <c r="N584" s="15" t="str">
        <f t="shared" si="56"/>
        <v/>
      </c>
      <c r="O584" s="15" t="str">
        <f>IF($B584="","",IFERROR(IF(VLOOKUP($B584,Facturen!$A$3:$W$304,7,FALSE)="",Instellingen!$B$4,VLOOKUP($B584,Facturen!$A$3:$W$304,7,FALSE)),""))</f>
        <v/>
      </c>
      <c r="P584" s="14" t="str">
        <f t="shared" si="57"/>
        <v/>
      </c>
      <c r="Q584" s="14" t="str">
        <f t="shared" si="58"/>
        <v/>
      </c>
      <c r="R584" s="14" t="str">
        <f t="shared" si="59"/>
        <v/>
      </c>
      <c r="S584" s="6"/>
    </row>
    <row r="585" spans="1:19" x14ac:dyDescent="0.3">
      <c r="A585" s="6"/>
      <c r="B585" s="6"/>
      <c r="C585" s="8"/>
      <c r="D585" s="6"/>
      <c r="E585" s="7"/>
      <c r="F585" s="6"/>
      <c r="G585" s="12"/>
      <c r="H585" s="18" t="str">
        <f>IF($F585="","",IF($F585="SRD",1,IF($F585="USD",IFERROR(INDEX(Instellingen!$B$22:$B$221,MATCH($C585,Instellingen!$A$22:$A$221,1)),""),IF($F585="EUR",IFERROR(INDEX(Instellingen!$C$22:$C$221,MATCH($C585,Instellingen!$A$22:$A$221,1)),""),""))))</f>
        <v/>
      </c>
      <c r="I585" s="16" t="str">
        <f>IF($B585="","",IFERROR(VLOOKUP($B585,Facturen!$A$3:$W$304,5,FALSE),""))</f>
        <v/>
      </c>
      <c r="J585" s="18" t="str">
        <f>IF($I585="","",IF($I585="SRD",1,IF($I585="USD",IFERROR(INDEX(Instellingen!$B$22:$B$221,MATCH($C585,Instellingen!$A$22:$A$221,1)),""),IF($I585="EUR",IFERROR(INDEX(Instellingen!$C$22:$C$221,MATCH($C585,Instellingen!$A$22:$A$221,1)),""),""))))</f>
        <v/>
      </c>
      <c r="K585" s="14" t="str">
        <f t="shared" si="54"/>
        <v/>
      </c>
      <c r="L585" s="14" t="str">
        <f t="shared" si="55"/>
        <v/>
      </c>
      <c r="M585" s="14" t="str">
        <f>IF($B585="","",IFERROR(VLOOKUP($B585,Facturen!$A$3:$W$304,11,FALSE),""))</f>
        <v/>
      </c>
      <c r="N585" s="15" t="str">
        <f t="shared" si="56"/>
        <v/>
      </c>
      <c r="O585" s="15" t="str">
        <f>IF($B585="","",IFERROR(IF(VLOOKUP($B585,Facturen!$A$3:$W$304,7,FALSE)="",Instellingen!$B$4,VLOOKUP($B585,Facturen!$A$3:$W$304,7,FALSE)),""))</f>
        <v/>
      </c>
      <c r="P585" s="14" t="str">
        <f t="shared" si="57"/>
        <v/>
      </c>
      <c r="Q585" s="14" t="str">
        <f t="shared" si="58"/>
        <v/>
      </c>
      <c r="R585" s="14" t="str">
        <f t="shared" si="59"/>
        <v/>
      </c>
      <c r="S585" s="6"/>
    </row>
    <row r="586" spans="1:19" x14ac:dyDescent="0.3">
      <c r="A586" s="6"/>
      <c r="B586" s="6"/>
      <c r="C586" s="8"/>
      <c r="D586" s="6"/>
      <c r="E586" s="7"/>
      <c r="F586" s="6"/>
      <c r="G586" s="12"/>
      <c r="H586" s="18" t="str">
        <f>IF($F586="","",IF($F586="SRD",1,IF($F586="USD",IFERROR(INDEX(Instellingen!$B$22:$B$221,MATCH($C586,Instellingen!$A$22:$A$221,1)),""),IF($F586="EUR",IFERROR(INDEX(Instellingen!$C$22:$C$221,MATCH($C586,Instellingen!$A$22:$A$221,1)),""),""))))</f>
        <v/>
      </c>
      <c r="I586" s="16" t="str">
        <f>IF($B586="","",IFERROR(VLOOKUP($B586,Facturen!$A$3:$W$304,5,FALSE),""))</f>
        <v/>
      </c>
      <c r="J586" s="18" t="str">
        <f>IF($I586="","",IF($I586="SRD",1,IF($I586="USD",IFERROR(INDEX(Instellingen!$B$22:$B$221,MATCH($C586,Instellingen!$A$22:$A$221,1)),""),IF($I586="EUR",IFERROR(INDEX(Instellingen!$C$22:$C$221,MATCH($C586,Instellingen!$A$22:$A$221,1)),""),""))))</f>
        <v/>
      </c>
      <c r="K586" s="14" t="str">
        <f t="shared" si="54"/>
        <v/>
      </c>
      <c r="L586" s="14" t="str">
        <f t="shared" si="55"/>
        <v/>
      </c>
      <c r="M586" s="14" t="str">
        <f>IF($B586="","",IFERROR(VLOOKUP($B586,Facturen!$A$3:$W$304,11,FALSE),""))</f>
        <v/>
      </c>
      <c r="N586" s="15" t="str">
        <f t="shared" si="56"/>
        <v/>
      </c>
      <c r="O586" s="15" t="str">
        <f>IF($B586="","",IFERROR(IF(VLOOKUP($B586,Facturen!$A$3:$W$304,7,FALSE)="",Instellingen!$B$4,VLOOKUP($B586,Facturen!$A$3:$W$304,7,FALSE)),""))</f>
        <v/>
      </c>
      <c r="P586" s="14" t="str">
        <f t="shared" si="57"/>
        <v/>
      </c>
      <c r="Q586" s="14" t="str">
        <f t="shared" si="58"/>
        <v/>
      </c>
      <c r="R586" s="14" t="str">
        <f t="shared" si="59"/>
        <v/>
      </c>
      <c r="S586" s="6"/>
    </row>
    <row r="587" spans="1:19" x14ac:dyDescent="0.3">
      <c r="A587" s="6"/>
      <c r="B587" s="6"/>
      <c r="C587" s="8"/>
      <c r="D587" s="6"/>
      <c r="E587" s="7"/>
      <c r="F587" s="6"/>
      <c r="G587" s="12"/>
      <c r="H587" s="18" t="str">
        <f>IF($F587="","",IF($F587="SRD",1,IF($F587="USD",IFERROR(INDEX(Instellingen!$B$22:$B$221,MATCH($C587,Instellingen!$A$22:$A$221,1)),""),IF($F587="EUR",IFERROR(INDEX(Instellingen!$C$22:$C$221,MATCH($C587,Instellingen!$A$22:$A$221,1)),""),""))))</f>
        <v/>
      </c>
      <c r="I587" s="16" t="str">
        <f>IF($B587="","",IFERROR(VLOOKUP($B587,Facturen!$A$3:$W$304,5,FALSE),""))</f>
        <v/>
      </c>
      <c r="J587" s="18" t="str">
        <f>IF($I587="","",IF($I587="SRD",1,IF($I587="USD",IFERROR(INDEX(Instellingen!$B$22:$B$221,MATCH($C587,Instellingen!$A$22:$A$221,1)),""),IF($I587="EUR",IFERROR(INDEX(Instellingen!$C$22:$C$221,MATCH($C587,Instellingen!$A$22:$A$221,1)),""),""))))</f>
        <v/>
      </c>
      <c r="K587" s="14" t="str">
        <f t="shared" si="54"/>
        <v/>
      </c>
      <c r="L587" s="14" t="str">
        <f t="shared" si="55"/>
        <v/>
      </c>
      <c r="M587" s="14" t="str">
        <f>IF($B587="","",IFERROR(VLOOKUP($B587,Facturen!$A$3:$W$304,11,FALSE),""))</f>
        <v/>
      </c>
      <c r="N587" s="15" t="str">
        <f t="shared" si="56"/>
        <v/>
      </c>
      <c r="O587" s="15" t="str">
        <f>IF($B587="","",IFERROR(IF(VLOOKUP($B587,Facturen!$A$3:$W$304,7,FALSE)="",Instellingen!$B$4,VLOOKUP($B587,Facturen!$A$3:$W$304,7,FALSE)),""))</f>
        <v/>
      </c>
      <c r="P587" s="14" t="str">
        <f t="shared" si="57"/>
        <v/>
      </c>
      <c r="Q587" s="14" t="str">
        <f t="shared" si="58"/>
        <v/>
      </c>
      <c r="R587" s="14" t="str">
        <f t="shared" si="59"/>
        <v/>
      </c>
      <c r="S587" s="6"/>
    </row>
    <row r="588" spans="1:19" x14ac:dyDescent="0.3">
      <c r="A588" s="6"/>
      <c r="B588" s="6"/>
      <c r="C588" s="8"/>
      <c r="D588" s="6"/>
      <c r="E588" s="7"/>
      <c r="F588" s="6"/>
      <c r="G588" s="12"/>
      <c r="H588" s="18" t="str">
        <f>IF($F588="","",IF($F588="SRD",1,IF($F588="USD",IFERROR(INDEX(Instellingen!$B$22:$B$221,MATCH($C588,Instellingen!$A$22:$A$221,1)),""),IF($F588="EUR",IFERROR(INDEX(Instellingen!$C$22:$C$221,MATCH($C588,Instellingen!$A$22:$A$221,1)),""),""))))</f>
        <v/>
      </c>
      <c r="I588" s="16" t="str">
        <f>IF($B588="","",IFERROR(VLOOKUP($B588,Facturen!$A$3:$W$304,5,FALSE),""))</f>
        <v/>
      </c>
      <c r="J588" s="18" t="str">
        <f>IF($I588="","",IF($I588="SRD",1,IF($I588="USD",IFERROR(INDEX(Instellingen!$B$22:$B$221,MATCH($C588,Instellingen!$A$22:$A$221,1)),""),IF($I588="EUR",IFERROR(INDEX(Instellingen!$C$22:$C$221,MATCH($C588,Instellingen!$A$22:$A$221,1)),""),""))))</f>
        <v/>
      </c>
      <c r="K588" s="14" t="str">
        <f t="shared" si="54"/>
        <v/>
      </c>
      <c r="L588" s="14" t="str">
        <f t="shared" si="55"/>
        <v/>
      </c>
      <c r="M588" s="14" t="str">
        <f>IF($B588="","",IFERROR(VLOOKUP($B588,Facturen!$A$3:$W$304,11,FALSE),""))</f>
        <v/>
      </c>
      <c r="N588" s="15" t="str">
        <f t="shared" si="56"/>
        <v/>
      </c>
      <c r="O588" s="15" t="str">
        <f>IF($B588="","",IFERROR(IF(VLOOKUP($B588,Facturen!$A$3:$W$304,7,FALSE)="",Instellingen!$B$4,VLOOKUP($B588,Facturen!$A$3:$W$304,7,FALSE)),""))</f>
        <v/>
      </c>
      <c r="P588" s="14" t="str">
        <f t="shared" si="57"/>
        <v/>
      </c>
      <c r="Q588" s="14" t="str">
        <f t="shared" si="58"/>
        <v/>
      </c>
      <c r="R588" s="14" t="str">
        <f t="shared" si="59"/>
        <v/>
      </c>
      <c r="S588" s="6"/>
    </row>
    <row r="589" spans="1:19" x14ac:dyDescent="0.3">
      <c r="A589" s="6"/>
      <c r="B589" s="6"/>
      <c r="C589" s="8"/>
      <c r="D589" s="6"/>
      <c r="E589" s="7"/>
      <c r="F589" s="6"/>
      <c r="G589" s="12"/>
      <c r="H589" s="18" t="str">
        <f>IF($F589="","",IF($F589="SRD",1,IF($F589="USD",IFERROR(INDEX(Instellingen!$B$22:$B$221,MATCH($C589,Instellingen!$A$22:$A$221,1)),""),IF($F589="EUR",IFERROR(INDEX(Instellingen!$C$22:$C$221,MATCH($C589,Instellingen!$A$22:$A$221,1)),""),""))))</f>
        <v/>
      </c>
      <c r="I589" s="16" t="str">
        <f>IF($B589="","",IFERROR(VLOOKUP($B589,Facturen!$A$3:$W$304,5,FALSE),""))</f>
        <v/>
      </c>
      <c r="J589" s="18" t="str">
        <f>IF($I589="","",IF($I589="SRD",1,IF($I589="USD",IFERROR(INDEX(Instellingen!$B$22:$B$221,MATCH($C589,Instellingen!$A$22:$A$221,1)),""),IF($I589="EUR",IFERROR(INDEX(Instellingen!$C$22:$C$221,MATCH($C589,Instellingen!$A$22:$A$221,1)),""),""))))</f>
        <v/>
      </c>
      <c r="K589" s="14" t="str">
        <f t="shared" si="54"/>
        <v/>
      </c>
      <c r="L589" s="14" t="str">
        <f t="shared" si="55"/>
        <v/>
      </c>
      <c r="M589" s="14" t="str">
        <f>IF($B589="","",IFERROR(VLOOKUP($B589,Facturen!$A$3:$W$304,11,FALSE),""))</f>
        <v/>
      </c>
      <c r="N589" s="15" t="str">
        <f t="shared" si="56"/>
        <v/>
      </c>
      <c r="O589" s="15" t="str">
        <f>IF($B589="","",IFERROR(IF(VLOOKUP($B589,Facturen!$A$3:$W$304,7,FALSE)="",Instellingen!$B$4,VLOOKUP($B589,Facturen!$A$3:$W$304,7,FALSE)),""))</f>
        <v/>
      </c>
      <c r="P589" s="14" t="str">
        <f t="shared" si="57"/>
        <v/>
      </c>
      <c r="Q589" s="14" t="str">
        <f t="shared" si="58"/>
        <v/>
      </c>
      <c r="R589" s="14" t="str">
        <f t="shared" si="59"/>
        <v/>
      </c>
      <c r="S589" s="6"/>
    </row>
    <row r="590" spans="1:19" x14ac:dyDescent="0.3">
      <c r="A590" s="6"/>
      <c r="B590" s="6"/>
      <c r="C590" s="8"/>
      <c r="D590" s="6"/>
      <c r="E590" s="7"/>
      <c r="F590" s="6"/>
      <c r="G590" s="12"/>
      <c r="H590" s="18" t="str">
        <f>IF($F590="","",IF($F590="SRD",1,IF($F590="USD",IFERROR(INDEX(Instellingen!$B$22:$B$221,MATCH($C590,Instellingen!$A$22:$A$221,1)),""),IF($F590="EUR",IFERROR(INDEX(Instellingen!$C$22:$C$221,MATCH($C590,Instellingen!$A$22:$A$221,1)),""),""))))</f>
        <v/>
      </c>
      <c r="I590" s="16" t="str">
        <f>IF($B590="","",IFERROR(VLOOKUP($B590,Facturen!$A$3:$W$304,5,FALSE),""))</f>
        <v/>
      </c>
      <c r="J590" s="18" t="str">
        <f>IF($I590="","",IF($I590="SRD",1,IF($I590="USD",IFERROR(INDEX(Instellingen!$B$22:$B$221,MATCH($C590,Instellingen!$A$22:$A$221,1)),""),IF($I590="EUR",IFERROR(INDEX(Instellingen!$C$22:$C$221,MATCH($C590,Instellingen!$A$22:$A$221,1)),""),""))))</f>
        <v/>
      </c>
      <c r="K590" s="14" t="str">
        <f t="shared" si="54"/>
        <v/>
      </c>
      <c r="L590" s="14" t="str">
        <f t="shared" si="55"/>
        <v/>
      </c>
      <c r="M590" s="14" t="str">
        <f>IF($B590="","",IFERROR(VLOOKUP($B590,Facturen!$A$3:$W$304,11,FALSE),""))</f>
        <v/>
      </c>
      <c r="N590" s="15" t="str">
        <f t="shared" si="56"/>
        <v/>
      </c>
      <c r="O590" s="15" t="str">
        <f>IF($B590="","",IFERROR(IF(VLOOKUP($B590,Facturen!$A$3:$W$304,7,FALSE)="",Instellingen!$B$4,VLOOKUP($B590,Facturen!$A$3:$W$304,7,FALSE)),""))</f>
        <v/>
      </c>
      <c r="P590" s="14" t="str">
        <f t="shared" si="57"/>
        <v/>
      </c>
      <c r="Q590" s="14" t="str">
        <f t="shared" si="58"/>
        <v/>
      </c>
      <c r="R590" s="14" t="str">
        <f t="shared" si="59"/>
        <v/>
      </c>
      <c r="S590" s="6"/>
    </row>
    <row r="591" spans="1:19" x14ac:dyDescent="0.3">
      <c r="A591" s="6"/>
      <c r="B591" s="6"/>
      <c r="C591" s="8"/>
      <c r="D591" s="6"/>
      <c r="E591" s="7"/>
      <c r="F591" s="6"/>
      <c r="G591" s="12"/>
      <c r="H591" s="18" t="str">
        <f>IF($F591="","",IF($F591="SRD",1,IF($F591="USD",IFERROR(INDEX(Instellingen!$B$22:$B$221,MATCH($C591,Instellingen!$A$22:$A$221,1)),""),IF($F591="EUR",IFERROR(INDEX(Instellingen!$C$22:$C$221,MATCH($C591,Instellingen!$A$22:$A$221,1)),""),""))))</f>
        <v/>
      </c>
      <c r="I591" s="16" t="str">
        <f>IF($B591="","",IFERROR(VLOOKUP($B591,Facturen!$A$3:$W$304,5,FALSE),""))</f>
        <v/>
      </c>
      <c r="J591" s="18" t="str">
        <f>IF($I591="","",IF($I591="SRD",1,IF($I591="USD",IFERROR(INDEX(Instellingen!$B$22:$B$221,MATCH($C591,Instellingen!$A$22:$A$221,1)),""),IF($I591="EUR",IFERROR(INDEX(Instellingen!$C$22:$C$221,MATCH($C591,Instellingen!$A$22:$A$221,1)),""),""))))</f>
        <v/>
      </c>
      <c r="K591" s="14" t="str">
        <f t="shared" si="54"/>
        <v/>
      </c>
      <c r="L591" s="14" t="str">
        <f t="shared" si="55"/>
        <v/>
      </c>
      <c r="M591" s="14" t="str">
        <f>IF($B591="","",IFERROR(VLOOKUP($B591,Facturen!$A$3:$W$304,11,FALSE),""))</f>
        <v/>
      </c>
      <c r="N591" s="15" t="str">
        <f t="shared" si="56"/>
        <v/>
      </c>
      <c r="O591" s="15" t="str">
        <f>IF($B591="","",IFERROR(IF(VLOOKUP($B591,Facturen!$A$3:$W$304,7,FALSE)="",Instellingen!$B$4,VLOOKUP($B591,Facturen!$A$3:$W$304,7,FALSE)),""))</f>
        <v/>
      </c>
      <c r="P591" s="14" t="str">
        <f t="shared" si="57"/>
        <v/>
      </c>
      <c r="Q591" s="14" t="str">
        <f t="shared" si="58"/>
        <v/>
      </c>
      <c r="R591" s="14" t="str">
        <f t="shared" si="59"/>
        <v/>
      </c>
      <c r="S591" s="6"/>
    </row>
    <row r="592" spans="1:19" x14ac:dyDescent="0.3">
      <c r="A592" s="6"/>
      <c r="B592" s="6"/>
      <c r="C592" s="8"/>
      <c r="D592" s="6"/>
      <c r="E592" s="7"/>
      <c r="F592" s="6"/>
      <c r="G592" s="12"/>
      <c r="H592" s="18" t="str">
        <f>IF($F592="","",IF($F592="SRD",1,IF($F592="USD",IFERROR(INDEX(Instellingen!$B$22:$B$221,MATCH($C592,Instellingen!$A$22:$A$221,1)),""),IF($F592="EUR",IFERROR(INDEX(Instellingen!$C$22:$C$221,MATCH($C592,Instellingen!$A$22:$A$221,1)),""),""))))</f>
        <v/>
      </c>
      <c r="I592" s="16" t="str">
        <f>IF($B592="","",IFERROR(VLOOKUP($B592,Facturen!$A$3:$W$304,5,FALSE),""))</f>
        <v/>
      </c>
      <c r="J592" s="18" t="str">
        <f>IF($I592="","",IF($I592="SRD",1,IF($I592="USD",IFERROR(INDEX(Instellingen!$B$22:$B$221,MATCH($C592,Instellingen!$A$22:$A$221,1)),""),IF($I592="EUR",IFERROR(INDEX(Instellingen!$C$22:$C$221,MATCH($C592,Instellingen!$A$22:$A$221,1)),""),""))))</f>
        <v/>
      </c>
      <c r="K592" s="14" t="str">
        <f t="shared" si="54"/>
        <v/>
      </c>
      <c r="L592" s="14" t="str">
        <f t="shared" si="55"/>
        <v/>
      </c>
      <c r="M592" s="14" t="str">
        <f>IF($B592="","",IFERROR(VLOOKUP($B592,Facturen!$A$3:$W$304,11,FALSE),""))</f>
        <v/>
      </c>
      <c r="N592" s="15" t="str">
        <f t="shared" si="56"/>
        <v/>
      </c>
      <c r="O592" s="15" t="str">
        <f>IF($B592="","",IFERROR(IF(VLOOKUP($B592,Facturen!$A$3:$W$304,7,FALSE)="",Instellingen!$B$4,VLOOKUP($B592,Facturen!$A$3:$W$304,7,FALSE)),""))</f>
        <v/>
      </c>
      <c r="P592" s="14" t="str">
        <f t="shared" si="57"/>
        <v/>
      </c>
      <c r="Q592" s="14" t="str">
        <f t="shared" si="58"/>
        <v/>
      </c>
      <c r="R592" s="14" t="str">
        <f t="shared" si="59"/>
        <v/>
      </c>
      <c r="S592" s="6"/>
    </row>
    <row r="593" spans="1:19" x14ac:dyDescent="0.3">
      <c r="A593" s="6"/>
      <c r="B593" s="6"/>
      <c r="C593" s="8"/>
      <c r="D593" s="6"/>
      <c r="E593" s="7"/>
      <c r="F593" s="6"/>
      <c r="G593" s="12"/>
      <c r="H593" s="18" t="str">
        <f>IF($F593="","",IF($F593="SRD",1,IF($F593="USD",IFERROR(INDEX(Instellingen!$B$22:$B$221,MATCH($C593,Instellingen!$A$22:$A$221,1)),""),IF($F593="EUR",IFERROR(INDEX(Instellingen!$C$22:$C$221,MATCH($C593,Instellingen!$A$22:$A$221,1)),""),""))))</f>
        <v/>
      </c>
      <c r="I593" s="16" t="str">
        <f>IF($B593="","",IFERROR(VLOOKUP($B593,Facturen!$A$3:$W$304,5,FALSE),""))</f>
        <v/>
      </c>
      <c r="J593" s="18" t="str">
        <f>IF($I593="","",IF($I593="SRD",1,IF($I593="USD",IFERROR(INDEX(Instellingen!$B$22:$B$221,MATCH($C593,Instellingen!$A$22:$A$221,1)),""),IF($I593="EUR",IFERROR(INDEX(Instellingen!$C$22:$C$221,MATCH($C593,Instellingen!$A$22:$A$221,1)),""),""))))</f>
        <v/>
      </c>
      <c r="K593" s="14" t="str">
        <f t="shared" si="54"/>
        <v/>
      </c>
      <c r="L593" s="14" t="str">
        <f t="shared" si="55"/>
        <v/>
      </c>
      <c r="M593" s="14" t="str">
        <f>IF($B593="","",IFERROR(VLOOKUP($B593,Facturen!$A$3:$W$304,11,FALSE),""))</f>
        <v/>
      </c>
      <c r="N593" s="15" t="str">
        <f t="shared" si="56"/>
        <v/>
      </c>
      <c r="O593" s="15" t="str">
        <f>IF($B593="","",IFERROR(IF(VLOOKUP($B593,Facturen!$A$3:$W$304,7,FALSE)="",Instellingen!$B$4,VLOOKUP($B593,Facturen!$A$3:$W$304,7,FALSE)),""))</f>
        <v/>
      </c>
      <c r="P593" s="14" t="str">
        <f t="shared" si="57"/>
        <v/>
      </c>
      <c r="Q593" s="14" t="str">
        <f t="shared" si="58"/>
        <v/>
      </c>
      <c r="R593" s="14" t="str">
        <f t="shared" si="59"/>
        <v/>
      </c>
      <c r="S593" s="6"/>
    </row>
    <row r="594" spans="1:19" x14ac:dyDescent="0.3">
      <c r="A594" s="6"/>
      <c r="B594" s="6"/>
      <c r="C594" s="8"/>
      <c r="D594" s="6"/>
      <c r="E594" s="7"/>
      <c r="F594" s="6"/>
      <c r="G594" s="12"/>
      <c r="H594" s="18" t="str">
        <f>IF($F594="","",IF($F594="SRD",1,IF($F594="USD",IFERROR(INDEX(Instellingen!$B$22:$B$221,MATCH($C594,Instellingen!$A$22:$A$221,1)),""),IF($F594="EUR",IFERROR(INDEX(Instellingen!$C$22:$C$221,MATCH($C594,Instellingen!$A$22:$A$221,1)),""),""))))</f>
        <v/>
      </c>
      <c r="I594" s="16" t="str">
        <f>IF($B594="","",IFERROR(VLOOKUP($B594,Facturen!$A$3:$W$304,5,FALSE),""))</f>
        <v/>
      </c>
      <c r="J594" s="18" t="str">
        <f>IF($I594="","",IF($I594="SRD",1,IF($I594="USD",IFERROR(INDEX(Instellingen!$B$22:$B$221,MATCH($C594,Instellingen!$A$22:$A$221,1)),""),IF($I594="EUR",IFERROR(INDEX(Instellingen!$C$22:$C$221,MATCH($C594,Instellingen!$A$22:$A$221,1)),""),""))))</f>
        <v/>
      </c>
      <c r="K594" s="14" t="str">
        <f t="shared" si="54"/>
        <v/>
      </c>
      <c r="L594" s="14" t="str">
        <f t="shared" si="55"/>
        <v/>
      </c>
      <c r="M594" s="14" t="str">
        <f>IF($B594="","",IFERROR(VLOOKUP($B594,Facturen!$A$3:$W$304,11,FALSE),""))</f>
        <v/>
      </c>
      <c r="N594" s="15" t="str">
        <f t="shared" si="56"/>
        <v/>
      </c>
      <c r="O594" s="15" t="str">
        <f>IF($B594="","",IFERROR(IF(VLOOKUP($B594,Facturen!$A$3:$W$304,7,FALSE)="",Instellingen!$B$4,VLOOKUP($B594,Facturen!$A$3:$W$304,7,FALSE)),""))</f>
        <v/>
      </c>
      <c r="P594" s="14" t="str">
        <f t="shared" si="57"/>
        <v/>
      </c>
      <c r="Q594" s="14" t="str">
        <f t="shared" si="58"/>
        <v/>
      </c>
      <c r="R594" s="14" t="str">
        <f t="shared" si="59"/>
        <v/>
      </c>
      <c r="S594" s="6"/>
    </row>
    <row r="595" spans="1:19" x14ac:dyDescent="0.3">
      <c r="A595" s="6"/>
      <c r="B595" s="6"/>
      <c r="C595" s="8"/>
      <c r="D595" s="6"/>
      <c r="E595" s="7"/>
      <c r="F595" s="6"/>
      <c r="G595" s="12"/>
      <c r="H595" s="18" t="str">
        <f>IF($F595="","",IF($F595="SRD",1,IF($F595="USD",IFERROR(INDEX(Instellingen!$B$22:$B$221,MATCH($C595,Instellingen!$A$22:$A$221,1)),""),IF($F595="EUR",IFERROR(INDEX(Instellingen!$C$22:$C$221,MATCH($C595,Instellingen!$A$22:$A$221,1)),""),""))))</f>
        <v/>
      </c>
      <c r="I595" s="16" t="str">
        <f>IF($B595="","",IFERROR(VLOOKUP($B595,Facturen!$A$3:$W$304,5,FALSE),""))</f>
        <v/>
      </c>
      <c r="J595" s="18" t="str">
        <f>IF($I595="","",IF($I595="SRD",1,IF($I595="USD",IFERROR(INDEX(Instellingen!$B$22:$B$221,MATCH($C595,Instellingen!$A$22:$A$221,1)),""),IF($I595="EUR",IFERROR(INDEX(Instellingen!$C$22:$C$221,MATCH($C595,Instellingen!$A$22:$A$221,1)),""),""))))</f>
        <v/>
      </c>
      <c r="K595" s="14" t="str">
        <f t="shared" si="54"/>
        <v/>
      </c>
      <c r="L595" s="14" t="str">
        <f t="shared" si="55"/>
        <v/>
      </c>
      <c r="M595" s="14" t="str">
        <f>IF($B595="","",IFERROR(VLOOKUP($B595,Facturen!$A$3:$W$304,11,FALSE),""))</f>
        <v/>
      </c>
      <c r="N595" s="15" t="str">
        <f t="shared" si="56"/>
        <v/>
      </c>
      <c r="O595" s="15" t="str">
        <f>IF($B595="","",IFERROR(IF(VLOOKUP($B595,Facturen!$A$3:$W$304,7,FALSE)="",Instellingen!$B$4,VLOOKUP($B595,Facturen!$A$3:$W$304,7,FALSE)),""))</f>
        <v/>
      </c>
      <c r="P595" s="14" t="str">
        <f t="shared" si="57"/>
        <v/>
      </c>
      <c r="Q595" s="14" t="str">
        <f t="shared" si="58"/>
        <v/>
      </c>
      <c r="R595" s="14" t="str">
        <f t="shared" si="59"/>
        <v/>
      </c>
      <c r="S595" s="6"/>
    </row>
    <row r="596" spans="1:19" x14ac:dyDescent="0.3">
      <c r="A596" s="6"/>
      <c r="B596" s="6"/>
      <c r="C596" s="8"/>
      <c r="D596" s="6"/>
      <c r="E596" s="7"/>
      <c r="F596" s="6"/>
      <c r="G596" s="12"/>
      <c r="H596" s="18" t="str">
        <f>IF($F596="","",IF($F596="SRD",1,IF($F596="USD",IFERROR(INDEX(Instellingen!$B$22:$B$221,MATCH($C596,Instellingen!$A$22:$A$221,1)),""),IF($F596="EUR",IFERROR(INDEX(Instellingen!$C$22:$C$221,MATCH($C596,Instellingen!$A$22:$A$221,1)),""),""))))</f>
        <v/>
      </c>
      <c r="I596" s="16" t="str">
        <f>IF($B596="","",IFERROR(VLOOKUP($B596,Facturen!$A$3:$W$304,5,FALSE),""))</f>
        <v/>
      </c>
      <c r="J596" s="18" t="str">
        <f>IF($I596="","",IF($I596="SRD",1,IF($I596="USD",IFERROR(INDEX(Instellingen!$B$22:$B$221,MATCH($C596,Instellingen!$A$22:$A$221,1)),""),IF($I596="EUR",IFERROR(INDEX(Instellingen!$C$22:$C$221,MATCH($C596,Instellingen!$A$22:$A$221,1)),""),""))))</f>
        <v/>
      </c>
      <c r="K596" s="14" t="str">
        <f t="shared" si="54"/>
        <v/>
      </c>
      <c r="L596" s="14" t="str">
        <f t="shared" si="55"/>
        <v/>
      </c>
      <c r="M596" s="14" t="str">
        <f>IF($B596="","",IFERROR(VLOOKUP($B596,Facturen!$A$3:$W$304,11,FALSE),""))</f>
        <v/>
      </c>
      <c r="N596" s="15" t="str">
        <f t="shared" si="56"/>
        <v/>
      </c>
      <c r="O596" s="15" t="str">
        <f>IF($B596="","",IFERROR(IF(VLOOKUP($B596,Facturen!$A$3:$W$304,7,FALSE)="",Instellingen!$B$4,VLOOKUP($B596,Facturen!$A$3:$W$304,7,FALSE)),""))</f>
        <v/>
      </c>
      <c r="P596" s="14" t="str">
        <f t="shared" si="57"/>
        <v/>
      </c>
      <c r="Q596" s="14" t="str">
        <f t="shared" si="58"/>
        <v/>
      </c>
      <c r="R596" s="14" t="str">
        <f t="shared" si="59"/>
        <v/>
      </c>
      <c r="S596" s="6"/>
    </row>
    <row r="597" spans="1:19" x14ac:dyDescent="0.3">
      <c r="A597" s="6"/>
      <c r="B597" s="6"/>
      <c r="C597" s="8"/>
      <c r="D597" s="6"/>
      <c r="E597" s="7"/>
      <c r="F597" s="6"/>
      <c r="G597" s="12"/>
      <c r="H597" s="18" t="str">
        <f>IF($F597="","",IF($F597="SRD",1,IF($F597="USD",IFERROR(INDEX(Instellingen!$B$22:$B$221,MATCH($C597,Instellingen!$A$22:$A$221,1)),""),IF($F597="EUR",IFERROR(INDEX(Instellingen!$C$22:$C$221,MATCH($C597,Instellingen!$A$22:$A$221,1)),""),""))))</f>
        <v/>
      </c>
      <c r="I597" s="16" t="str">
        <f>IF($B597="","",IFERROR(VLOOKUP($B597,Facturen!$A$3:$W$304,5,FALSE),""))</f>
        <v/>
      </c>
      <c r="J597" s="18" t="str">
        <f>IF($I597="","",IF($I597="SRD",1,IF($I597="USD",IFERROR(INDEX(Instellingen!$B$22:$B$221,MATCH($C597,Instellingen!$A$22:$A$221,1)),""),IF($I597="EUR",IFERROR(INDEX(Instellingen!$C$22:$C$221,MATCH($C597,Instellingen!$A$22:$A$221,1)),""),""))))</f>
        <v/>
      </c>
      <c r="K597" s="14" t="str">
        <f t="shared" si="54"/>
        <v/>
      </c>
      <c r="L597" s="14" t="str">
        <f t="shared" si="55"/>
        <v/>
      </c>
      <c r="M597" s="14" t="str">
        <f>IF($B597="","",IFERROR(VLOOKUP($B597,Facturen!$A$3:$W$304,11,FALSE),""))</f>
        <v/>
      </c>
      <c r="N597" s="15" t="str">
        <f t="shared" si="56"/>
        <v/>
      </c>
      <c r="O597" s="15" t="str">
        <f>IF($B597="","",IFERROR(IF(VLOOKUP($B597,Facturen!$A$3:$W$304,7,FALSE)="",Instellingen!$B$4,VLOOKUP($B597,Facturen!$A$3:$W$304,7,FALSE)),""))</f>
        <v/>
      </c>
      <c r="P597" s="14" t="str">
        <f t="shared" si="57"/>
        <v/>
      </c>
      <c r="Q597" s="14" t="str">
        <f t="shared" si="58"/>
        <v/>
      </c>
      <c r="R597" s="14" t="str">
        <f t="shared" si="59"/>
        <v/>
      </c>
      <c r="S597" s="6"/>
    </row>
    <row r="598" spans="1:19" x14ac:dyDescent="0.3">
      <c r="A598" s="6"/>
      <c r="B598" s="6"/>
      <c r="C598" s="8"/>
      <c r="D598" s="6"/>
      <c r="E598" s="7"/>
      <c r="F598" s="6"/>
      <c r="G598" s="12"/>
      <c r="H598" s="18" t="str">
        <f>IF($F598="","",IF($F598="SRD",1,IF($F598="USD",IFERROR(INDEX(Instellingen!$B$22:$B$221,MATCH($C598,Instellingen!$A$22:$A$221,1)),""),IF($F598="EUR",IFERROR(INDEX(Instellingen!$C$22:$C$221,MATCH($C598,Instellingen!$A$22:$A$221,1)),""),""))))</f>
        <v/>
      </c>
      <c r="I598" s="16" t="str">
        <f>IF($B598="","",IFERROR(VLOOKUP($B598,Facturen!$A$3:$W$304,5,FALSE),""))</f>
        <v/>
      </c>
      <c r="J598" s="18" t="str">
        <f>IF($I598="","",IF($I598="SRD",1,IF($I598="USD",IFERROR(INDEX(Instellingen!$B$22:$B$221,MATCH($C598,Instellingen!$A$22:$A$221,1)),""),IF($I598="EUR",IFERROR(INDEX(Instellingen!$C$22:$C$221,MATCH($C598,Instellingen!$A$22:$A$221,1)),""),""))))</f>
        <v/>
      </c>
      <c r="K598" s="14" t="str">
        <f t="shared" si="54"/>
        <v/>
      </c>
      <c r="L598" s="14" t="str">
        <f t="shared" si="55"/>
        <v/>
      </c>
      <c r="M598" s="14" t="str">
        <f>IF($B598="","",IFERROR(VLOOKUP($B598,Facturen!$A$3:$W$304,11,FALSE),""))</f>
        <v/>
      </c>
      <c r="N598" s="15" t="str">
        <f t="shared" si="56"/>
        <v/>
      </c>
      <c r="O598" s="15" t="str">
        <f>IF($B598="","",IFERROR(IF(VLOOKUP($B598,Facturen!$A$3:$W$304,7,FALSE)="",Instellingen!$B$4,VLOOKUP($B598,Facturen!$A$3:$W$304,7,FALSE)),""))</f>
        <v/>
      </c>
      <c r="P598" s="14" t="str">
        <f t="shared" si="57"/>
        <v/>
      </c>
      <c r="Q598" s="14" t="str">
        <f t="shared" si="58"/>
        <v/>
      </c>
      <c r="R598" s="14" t="str">
        <f t="shared" si="59"/>
        <v/>
      </c>
      <c r="S598" s="6"/>
    </row>
    <row r="599" spans="1:19" x14ac:dyDescent="0.3">
      <c r="A599" s="6"/>
      <c r="B599" s="6"/>
      <c r="C599" s="8"/>
      <c r="D599" s="6"/>
      <c r="E599" s="7"/>
      <c r="F599" s="6"/>
      <c r="G599" s="12"/>
      <c r="H599" s="18" t="str">
        <f>IF($F599="","",IF($F599="SRD",1,IF($F599="USD",IFERROR(INDEX(Instellingen!$B$22:$B$221,MATCH($C599,Instellingen!$A$22:$A$221,1)),""),IF($F599="EUR",IFERROR(INDEX(Instellingen!$C$22:$C$221,MATCH($C599,Instellingen!$A$22:$A$221,1)),""),""))))</f>
        <v/>
      </c>
      <c r="I599" s="16" t="str">
        <f>IF($B599="","",IFERROR(VLOOKUP($B599,Facturen!$A$3:$W$304,5,FALSE),""))</f>
        <v/>
      </c>
      <c r="J599" s="18" t="str">
        <f>IF($I599="","",IF($I599="SRD",1,IF($I599="USD",IFERROR(INDEX(Instellingen!$B$22:$B$221,MATCH($C599,Instellingen!$A$22:$A$221,1)),""),IF($I599="EUR",IFERROR(INDEX(Instellingen!$C$22:$C$221,MATCH($C599,Instellingen!$A$22:$A$221,1)),""),""))))</f>
        <v/>
      </c>
      <c r="K599" s="14" t="str">
        <f t="shared" si="54"/>
        <v/>
      </c>
      <c r="L599" s="14" t="str">
        <f t="shared" si="55"/>
        <v/>
      </c>
      <c r="M599" s="14" t="str">
        <f>IF($B599="","",IFERROR(VLOOKUP($B599,Facturen!$A$3:$W$304,11,FALSE),""))</f>
        <v/>
      </c>
      <c r="N599" s="15" t="str">
        <f t="shared" si="56"/>
        <v/>
      </c>
      <c r="O599" s="15" t="str">
        <f>IF($B599="","",IFERROR(IF(VLOOKUP($B599,Facturen!$A$3:$W$304,7,FALSE)="",Instellingen!$B$4,VLOOKUP($B599,Facturen!$A$3:$W$304,7,FALSE)),""))</f>
        <v/>
      </c>
      <c r="P599" s="14" t="str">
        <f t="shared" si="57"/>
        <v/>
      </c>
      <c r="Q599" s="14" t="str">
        <f t="shared" si="58"/>
        <v/>
      </c>
      <c r="R599" s="14" t="str">
        <f t="shared" si="59"/>
        <v/>
      </c>
      <c r="S599" s="6"/>
    </row>
    <row r="600" spans="1:19" x14ac:dyDescent="0.3">
      <c r="A600" s="6"/>
      <c r="B600" s="6"/>
      <c r="C600" s="8"/>
      <c r="D600" s="6"/>
      <c r="E600" s="7"/>
      <c r="F600" s="6"/>
      <c r="G600" s="12"/>
      <c r="H600" s="18" t="str">
        <f>IF($F600="","",IF($F600="SRD",1,IF($F600="USD",IFERROR(INDEX(Instellingen!$B$22:$B$221,MATCH($C600,Instellingen!$A$22:$A$221,1)),""),IF($F600="EUR",IFERROR(INDEX(Instellingen!$C$22:$C$221,MATCH($C600,Instellingen!$A$22:$A$221,1)),""),""))))</f>
        <v/>
      </c>
      <c r="I600" s="16" t="str">
        <f>IF($B600="","",IFERROR(VLOOKUP($B600,Facturen!$A$3:$W$304,5,FALSE),""))</f>
        <v/>
      </c>
      <c r="J600" s="18" t="str">
        <f>IF($I600="","",IF($I600="SRD",1,IF($I600="USD",IFERROR(INDEX(Instellingen!$B$22:$B$221,MATCH($C600,Instellingen!$A$22:$A$221,1)),""),IF($I600="EUR",IFERROR(INDEX(Instellingen!$C$22:$C$221,MATCH($C600,Instellingen!$A$22:$A$221,1)),""),""))))</f>
        <v/>
      </c>
      <c r="K600" s="14" t="str">
        <f t="shared" si="54"/>
        <v/>
      </c>
      <c r="L600" s="14" t="str">
        <f t="shared" si="55"/>
        <v/>
      </c>
      <c r="M600" s="14" t="str">
        <f>IF($B600="","",IFERROR(VLOOKUP($B600,Facturen!$A$3:$W$304,11,FALSE),""))</f>
        <v/>
      </c>
      <c r="N600" s="15" t="str">
        <f t="shared" si="56"/>
        <v/>
      </c>
      <c r="O600" s="15" t="str">
        <f>IF($B600="","",IFERROR(IF(VLOOKUP($B600,Facturen!$A$3:$W$304,7,FALSE)="",Instellingen!$B$4,VLOOKUP($B600,Facturen!$A$3:$W$304,7,FALSE)),""))</f>
        <v/>
      </c>
      <c r="P600" s="14" t="str">
        <f t="shared" si="57"/>
        <v/>
      </c>
      <c r="Q600" s="14" t="str">
        <f t="shared" si="58"/>
        <v/>
      </c>
      <c r="R600" s="14" t="str">
        <f t="shared" si="59"/>
        <v/>
      </c>
      <c r="S600" s="6"/>
    </row>
    <row r="601" spans="1:19" x14ac:dyDescent="0.3">
      <c r="A601" s="6"/>
      <c r="B601" s="6"/>
      <c r="C601" s="8"/>
      <c r="D601" s="6"/>
      <c r="E601" s="7"/>
      <c r="F601" s="6"/>
      <c r="G601" s="12"/>
      <c r="H601" s="18" t="str">
        <f>IF($F601="","",IF($F601="SRD",1,IF($F601="USD",IFERROR(INDEX(Instellingen!$B$22:$B$221,MATCH($C601,Instellingen!$A$22:$A$221,1)),""),IF($F601="EUR",IFERROR(INDEX(Instellingen!$C$22:$C$221,MATCH($C601,Instellingen!$A$22:$A$221,1)),""),""))))</f>
        <v/>
      </c>
      <c r="I601" s="16" t="str">
        <f>IF($B601="","",IFERROR(VLOOKUP($B601,Facturen!$A$3:$W$304,5,FALSE),""))</f>
        <v/>
      </c>
      <c r="J601" s="18" t="str">
        <f>IF($I601="","",IF($I601="SRD",1,IF($I601="USD",IFERROR(INDEX(Instellingen!$B$22:$B$221,MATCH($C601,Instellingen!$A$22:$A$221,1)),""),IF($I601="EUR",IFERROR(INDEX(Instellingen!$C$22:$C$221,MATCH($C601,Instellingen!$A$22:$A$221,1)),""),""))))</f>
        <v/>
      </c>
      <c r="K601" s="14" t="str">
        <f t="shared" si="54"/>
        <v/>
      </c>
      <c r="L601" s="14" t="str">
        <f t="shared" si="55"/>
        <v/>
      </c>
      <c r="M601" s="14" t="str">
        <f>IF($B601="","",IFERROR(VLOOKUP($B601,Facturen!$A$3:$W$304,11,FALSE),""))</f>
        <v/>
      </c>
      <c r="N601" s="15" t="str">
        <f t="shared" si="56"/>
        <v/>
      </c>
      <c r="O601" s="15" t="str">
        <f>IF($B601="","",IFERROR(IF(VLOOKUP($B601,Facturen!$A$3:$W$304,7,FALSE)="",Instellingen!$B$4,VLOOKUP($B601,Facturen!$A$3:$W$304,7,FALSE)),""))</f>
        <v/>
      </c>
      <c r="P601" s="14" t="str">
        <f t="shared" si="57"/>
        <v/>
      </c>
      <c r="Q601" s="14" t="str">
        <f t="shared" si="58"/>
        <v/>
      </c>
      <c r="R601" s="14" t="str">
        <f t="shared" si="59"/>
        <v/>
      </c>
      <c r="S601" s="6"/>
    </row>
    <row r="602" spans="1:19" x14ac:dyDescent="0.3">
      <c r="A602" s="6"/>
      <c r="B602" s="6"/>
      <c r="C602" s="8"/>
      <c r="D602" s="6"/>
      <c r="E602" s="7"/>
      <c r="F602" s="6"/>
      <c r="G602" s="12"/>
      <c r="H602" s="18" t="str">
        <f>IF($F602="","",IF($F602="SRD",1,IF($F602="USD",IFERROR(INDEX(Instellingen!$B$22:$B$221,MATCH($C602,Instellingen!$A$22:$A$221,1)),""),IF($F602="EUR",IFERROR(INDEX(Instellingen!$C$22:$C$221,MATCH($C602,Instellingen!$A$22:$A$221,1)),""),""))))</f>
        <v/>
      </c>
      <c r="I602" s="16" t="str">
        <f>IF($B602="","",IFERROR(VLOOKUP($B602,Facturen!$A$3:$W$304,5,FALSE),""))</f>
        <v/>
      </c>
      <c r="J602" s="18" t="str">
        <f>IF($I602="","",IF($I602="SRD",1,IF($I602="USD",IFERROR(INDEX(Instellingen!$B$22:$B$221,MATCH($C602,Instellingen!$A$22:$A$221,1)),""),IF($I602="EUR",IFERROR(INDEX(Instellingen!$C$22:$C$221,MATCH($C602,Instellingen!$A$22:$A$221,1)),""),""))))</f>
        <v/>
      </c>
      <c r="K602" s="14" t="str">
        <f t="shared" si="54"/>
        <v/>
      </c>
      <c r="L602" s="14" t="str">
        <f t="shared" si="55"/>
        <v/>
      </c>
      <c r="M602" s="14" t="str">
        <f>IF($B602="","",IFERROR(VLOOKUP($B602,Facturen!$A$3:$W$304,11,FALSE),""))</f>
        <v/>
      </c>
      <c r="N602" s="15" t="str">
        <f t="shared" si="56"/>
        <v/>
      </c>
      <c r="O602" s="15" t="str">
        <f>IF($B602="","",IFERROR(IF(VLOOKUP($B602,Facturen!$A$3:$W$304,7,FALSE)="",Instellingen!$B$4,VLOOKUP($B602,Facturen!$A$3:$W$304,7,FALSE)),""))</f>
        <v/>
      </c>
      <c r="P602" s="14" t="str">
        <f t="shared" si="57"/>
        <v/>
      </c>
      <c r="Q602" s="14" t="str">
        <f t="shared" si="58"/>
        <v/>
      </c>
      <c r="R602" s="14" t="str">
        <f t="shared" si="59"/>
        <v/>
      </c>
      <c r="S602" s="6"/>
    </row>
    <row r="603" spans="1:19" x14ac:dyDescent="0.3">
      <c r="A603" s="6"/>
      <c r="B603" s="6"/>
      <c r="C603" s="8"/>
      <c r="D603" s="6"/>
      <c r="E603" s="7"/>
      <c r="F603" s="6"/>
      <c r="G603" s="12"/>
      <c r="H603" s="18" t="str">
        <f>IF($F603="","",IF($F603="SRD",1,IF($F603="USD",IFERROR(INDEX(Instellingen!$B$22:$B$221,MATCH($C603,Instellingen!$A$22:$A$221,1)),""),IF($F603="EUR",IFERROR(INDEX(Instellingen!$C$22:$C$221,MATCH($C603,Instellingen!$A$22:$A$221,1)),""),""))))</f>
        <v/>
      </c>
      <c r="I603" s="16" t="str">
        <f>IF($B603="","",IFERROR(VLOOKUP($B603,Facturen!$A$3:$W$304,5,FALSE),""))</f>
        <v/>
      </c>
      <c r="J603" s="18" t="str">
        <f>IF($I603="","",IF($I603="SRD",1,IF($I603="USD",IFERROR(INDEX(Instellingen!$B$22:$B$221,MATCH($C603,Instellingen!$A$22:$A$221,1)),""),IF($I603="EUR",IFERROR(INDEX(Instellingen!$C$22:$C$221,MATCH($C603,Instellingen!$A$22:$A$221,1)),""),""))))</f>
        <v/>
      </c>
      <c r="K603" s="14" t="str">
        <f t="shared" si="54"/>
        <v/>
      </c>
      <c r="L603" s="14" t="str">
        <f t="shared" si="55"/>
        <v/>
      </c>
      <c r="M603" s="14" t="str">
        <f>IF($B603="","",IFERROR(VLOOKUP($B603,Facturen!$A$3:$W$304,11,FALSE),""))</f>
        <v/>
      </c>
      <c r="N603" s="15" t="str">
        <f t="shared" si="56"/>
        <v/>
      </c>
      <c r="O603" s="15" t="str">
        <f>IF($B603="","",IFERROR(IF(VLOOKUP($B603,Facturen!$A$3:$W$304,7,FALSE)="",Instellingen!$B$4,VLOOKUP($B603,Facturen!$A$3:$W$304,7,FALSE)),""))</f>
        <v/>
      </c>
      <c r="P603" s="14" t="str">
        <f t="shared" si="57"/>
        <v/>
      </c>
      <c r="Q603" s="14" t="str">
        <f t="shared" si="58"/>
        <v/>
      </c>
      <c r="R603" s="14" t="str">
        <f t="shared" si="59"/>
        <v/>
      </c>
      <c r="S603" s="6"/>
    </row>
    <row r="604" spans="1:19" x14ac:dyDescent="0.3">
      <c r="A604" s="6"/>
      <c r="B604" s="6"/>
      <c r="C604" s="8"/>
      <c r="D604" s="6"/>
      <c r="E604" s="7"/>
      <c r="F604" s="6"/>
      <c r="G604" s="12"/>
      <c r="H604" s="18" t="str">
        <f>IF($F604="","",IF($F604="SRD",1,IF($F604="USD",IFERROR(INDEX(Instellingen!$B$22:$B$221,MATCH($C604,Instellingen!$A$22:$A$221,1)),""),IF($F604="EUR",IFERROR(INDEX(Instellingen!$C$22:$C$221,MATCH($C604,Instellingen!$A$22:$A$221,1)),""),""))))</f>
        <v/>
      </c>
      <c r="I604" s="16" t="str">
        <f>IF($B604="","",IFERROR(VLOOKUP($B604,Facturen!$A$3:$W$304,5,FALSE),""))</f>
        <v/>
      </c>
      <c r="J604" s="18" t="str">
        <f>IF($I604="","",IF($I604="SRD",1,IF($I604="USD",IFERROR(INDEX(Instellingen!$B$22:$B$221,MATCH($C604,Instellingen!$A$22:$A$221,1)),""),IF($I604="EUR",IFERROR(INDEX(Instellingen!$C$22:$C$221,MATCH($C604,Instellingen!$A$22:$A$221,1)),""),""))))</f>
        <v/>
      </c>
      <c r="K604" s="14" t="str">
        <f t="shared" si="54"/>
        <v/>
      </c>
      <c r="L604" s="14" t="str">
        <f t="shared" si="55"/>
        <v/>
      </c>
      <c r="M604" s="14" t="str">
        <f>IF($B604="","",IFERROR(VLOOKUP($B604,Facturen!$A$3:$W$304,11,FALSE),""))</f>
        <v/>
      </c>
      <c r="N604" s="15" t="str">
        <f t="shared" si="56"/>
        <v/>
      </c>
      <c r="O604" s="15" t="str">
        <f>IF($B604="","",IFERROR(IF(VLOOKUP($B604,Facturen!$A$3:$W$304,7,FALSE)="",Instellingen!$B$4,VLOOKUP($B604,Facturen!$A$3:$W$304,7,FALSE)),""))</f>
        <v/>
      </c>
      <c r="P604" s="14" t="str">
        <f t="shared" si="57"/>
        <v/>
      </c>
      <c r="Q604" s="14" t="str">
        <f t="shared" si="58"/>
        <v/>
      </c>
      <c r="R604" s="14" t="str">
        <f t="shared" si="59"/>
        <v/>
      </c>
      <c r="S604" s="6"/>
    </row>
    <row r="605" spans="1:19" x14ac:dyDescent="0.3">
      <c r="A605" s="6"/>
      <c r="B605" s="6"/>
      <c r="C605" s="8"/>
      <c r="D605" s="6"/>
      <c r="E605" s="7"/>
      <c r="F605" s="6"/>
      <c r="G605" s="12"/>
      <c r="H605" s="18" t="str">
        <f>IF($F605="","",IF($F605="SRD",1,IF($F605="USD",IFERROR(INDEX(Instellingen!$B$22:$B$221,MATCH($C605,Instellingen!$A$22:$A$221,1)),""),IF($F605="EUR",IFERROR(INDEX(Instellingen!$C$22:$C$221,MATCH($C605,Instellingen!$A$22:$A$221,1)),""),""))))</f>
        <v/>
      </c>
      <c r="I605" s="16" t="str">
        <f>IF($B605="","",IFERROR(VLOOKUP($B605,Facturen!$A$3:$W$304,5,FALSE),""))</f>
        <v/>
      </c>
      <c r="J605" s="18" t="str">
        <f>IF($I605="","",IF($I605="SRD",1,IF($I605="USD",IFERROR(INDEX(Instellingen!$B$22:$B$221,MATCH($C605,Instellingen!$A$22:$A$221,1)),""),IF($I605="EUR",IFERROR(INDEX(Instellingen!$C$22:$C$221,MATCH($C605,Instellingen!$A$22:$A$221,1)),""),""))))</f>
        <v/>
      </c>
      <c r="K605" s="14" t="str">
        <f t="shared" si="54"/>
        <v/>
      </c>
      <c r="L605" s="14" t="str">
        <f t="shared" si="55"/>
        <v/>
      </c>
      <c r="M605" s="14" t="str">
        <f>IF($B605="","",IFERROR(VLOOKUP($B605,Facturen!$A$3:$W$304,11,FALSE),""))</f>
        <v/>
      </c>
      <c r="N605" s="15" t="str">
        <f t="shared" si="56"/>
        <v/>
      </c>
      <c r="O605" s="15" t="str">
        <f>IF($B605="","",IFERROR(IF(VLOOKUP($B605,Facturen!$A$3:$W$304,7,FALSE)="",Instellingen!$B$4,VLOOKUP($B605,Facturen!$A$3:$W$304,7,FALSE)),""))</f>
        <v/>
      </c>
      <c r="P605" s="14" t="str">
        <f t="shared" si="57"/>
        <v/>
      </c>
      <c r="Q605" s="14" t="str">
        <f t="shared" si="58"/>
        <v/>
      </c>
      <c r="R605" s="14" t="str">
        <f t="shared" si="59"/>
        <v/>
      </c>
      <c r="S605" s="6"/>
    </row>
    <row r="606" spans="1:19" x14ac:dyDescent="0.3">
      <c r="A606" s="6"/>
      <c r="B606" s="6"/>
      <c r="C606" s="8"/>
      <c r="D606" s="6"/>
      <c r="E606" s="7"/>
      <c r="F606" s="6"/>
      <c r="G606" s="12"/>
      <c r="H606" s="18" t="str">
        <f>IF($F606="","",IF($F606="SRD",1,IF($F606="USD",IFERROR(INDEX(Instellingen!$B$22:$B$221,MATCH($C606,Instellingen!$A$22:$A$221,1)),""),IF($F606="EUR",IFERROR(INDEX(Instellingen!$C$22:$C$221,MATCH($C606,Instellingen!$A$22:$A$221,1)),""),""))))</f>
        <v/>
      </c>
      <c r="I606" s="16" t="str">
        <f>IF($B606="","",IFERROR(VLOOKUP($B606,Facturen!$A$3:$W$304,5,FALSE),""))</f>
        <v/>
      </c>
      <c r="J606" s="18" t="str">
        <f>IF($I606="","",IF($I606="SRD",1,IF($I606="USD",IFERROR(INDEX(Instellingen!$B$22:$B$221,MATCH($C606,Instellingen!$A$22:$A$221,1)),""),IF($I606="EUR",IFERROR(INDEX(Instellingen!$C$22:$C$221,MATCH($C606,Instellingen!$A$22:$A$221,1)),""),""))))</f>
        <v/>
      </c>
      <c r="K606" s="14" t="str">
        <f t="shared" si="54"/>
        <v/>
      </c>
      <c r="L606" s="14" t="str">
        <f t="shared" si="55"/>
        <v/>
      </c>
      <c r="M606" s="14" t="str">
        <f>IF($B606="","",IFERROR(VLOOKUP($B606,Facturen!$A$3:$W$304,11,FALSE),""))</f>
        <v/>
      </c>
      <c r="N606" s="15" t="str">
        <f t="shared" si="56"/>
        <v/>
      </c>
      <c r="O606" s="15" t="str">
        <f>IF($B606="","",IFERROR(IF(VLOOKUP($B606,Facturen!$A$3:$W$304,7,FALSE)="",Instellingen!$B$4,VLOOKUP($B606,Facturen!$A$3:$W$304,7,FALSE)),""))</f>
        <v/>
      </c>
      <c r="P606" s="14" t="str">
        <f t="shared" si="57"/>
        <v/>
      </c>
      <c r="Q606" s="14" t="str">
        <f t="shared" si="58"/>
        <v/>
      </c>
      <c r="R606" s="14" t="str">
        <f t="shared" si="59"/>
        <v/>
      </c>
      <c r="S606" s="6"/>
    </row>
    <row r="607" spans="1:19" x14ac:dyDescent="0.3">
      <c r="A607" s="6"/>
      <c r="B607" s="6"/>
      <c r="C607" s="8"/>
      <c r="D607" s="6"/>
      <c r="E607" s="7"/>
      <c r="F607" s="6"/>
      <c r="G607" s="12"/>
      <c r="H607" s="18" t="str">
        <f>IF($F607="","",IF($F607="SRD",1,IF($F607="USD",IFERROR(INDEX(Instellingen!$B$22:$B$221,MATCH($C607,Instellingen!$A$22:$A$221,1)),""),IF($F607="EUR",IFERROR(INDEX(Instellingen!$C$22:$C$221,MATCH($C607,Instellingen!$A$22:$A$221,1)),""),""))))</f>
        <v/>
      </c>
      <c r="I607" s="16" t="str">
        <f>IF($B607="","",IFERROR(VLOOKUP($B607,Facturen!$A$3:$W$304,5,FALSE),""))</f>
        <v/>
      </c>
      <c r="J607" s="18" t="str">
        <f>IF($I607="","",IF($I607="SRD",1,IF($I607="USD",IFERROR(INDEX(Instellingen!$B$22:$B$221,MATCH($C607,Instellingen!$A$22:$A$221,1)),""),IF($I607="EUR",IFERROR(INDEX(Instellingen!$C$22:$C$221,MATCH($C607,Instellingen!$A$22:$A$221,1)),""),""))))</f>
        <v/>
      </c>
      <c r="K607" s="14" t="str">
        <f t="shared" si="54"/>
        <v/>
      </c>
      <c r="L607" s="14" t="str">
        <f t="shared" si="55"/>
        <v/>
      </c>
      <c r="M607" s="14" t="str">
        <f>IF($B607="","",IFERROR(VLOOKUP($B607,Facturen!$A$3:$W$304,11,FALSE),""))</f>
        <v/>
      </c>
      <c r="N607" s="15" t="str">
        <f t="shared" si="56"/>
        <v/>
      </c>
      <c r="O607" s="15" t="str">
        <f>IF($B607="","",IFERROR(IF(VLOOKUP($B607,Facturen!$A$3:$W$304,7,FALSE)="",Instellingen!$B$4,VLOOKUP($B607,Facturen!$A$3:$W$304,7,FALSE)),""))</f>
        <v/>
      </c>
      <c r="P607" s="14" t="str">
        <f t="shared" si="57"/>
        <v/>
      </c>
      <c r="Q607" s="14" t="str">
        <f t="shared" si="58"/>
        <v/>
      </c>
      <c r="R607" s="14" t="str">
        <f t="shared" si="59"/>
        <v/>
      </c>
      <c r="S607" s="6"/>
    </row>
    <row r="608" spans="1:19" x14ac:dyDescent="0.3">
      <c r="A608" s="6"/>
      <c r="B608" s="6"/>
      <c r="C608" s="8"/>
      <c r="D608" s="6"/>
      <c r="E608" s="7"/>
      <c r="F608" s="6"/>
      <c r="G608" s="12"/>
      <c r="H608" s="18" t="str">
        <f>IF($F608="","",IF($F608="SRD",1,IF($F608="USD",IFERROR(INDEX(Instellingen!$B$22:$B$221,MATCH($C608,Instellingen!$A$22:$A$221,1)),""),IF($F608="EUR",IFERROR(INDEX(Instellingen!$C$22:$C$221,MATCH($C608,Instellingen!$A$22:$A$221,1)),""),""))))</f>
        <v/>
      </c>
      <c r="I608" s="16" t="str">
        <f>IF($B608="","",IFERROR(VLOOKUP($B608,Facturen!$A$3:$W$304,5,FALSE),""))</f>
        <v/>
      </c>
      <c r="J608" s="18" t="str">
        <f>IF($I608="","",IF($I608="SRD",1,IF($I608="USD",IFERROR(INDEX(Instellingen!$B$22:$B$221,MATCH($C608,Instellingen!$A$22:$A$221,1)),""),IF($I608="EUR",IFERROR(INDEX(Instellingen!$C$22:$C$221,MATCH($C608,Instellingen!$A$22:$A$221,1)),""),""))))</f>
        <v/>
      </c>
      <c r="K608" s="14" t="str">
        <f t="shared" si="54"/>
        <v/>
      </c>
      <c r="L608" s="14" t="str">
        <f t="shared" si="55"/>
        <v/>
      </c>
      <c r="M608" s="14" t="str">
        <f>IF($B608="","",IFERROR(VLOOKUP($B608,Facturen!$A$3:$W$304,11,FALSE),""))</f>
        <v/>
      </c>
      <c r="N608" s="15" t="str">
        <f t="shared" si="56"/>
        <v/>
      </c>
      <c r="O608" s="15" t="str">
        <f>IF($B608="","",IFERROR(IF(VLOOKUP($B608,Facturen!$A$3:$W$304,7,FALSE)="",Instellingen!$B$4,VLOOKUP($B608,Facturen!$A$3:$W$304,7,FALSE)),""))</f>
        <v/>
      </c>
      <c r="P608" s="14" t="str">
        <f t="shared" si="57"/>
        <v/>
      </c>
      <c r="Q608" s="14" t="str">
        <f t="shared" si="58"/>
        <v/>
      </c>
      <c r="R608" s="14" t="str">
        <f t="shared" si="59"/>
        <v/>
      </c>
      <c r="S608" s="6"/>
    </row>
    <row r="609" spans="1:19" x14ac:dyDescent="0.3">
      <c r="A609" s="6"/>
      <c r="B609" s="6"/>
      <c r="C609" s="8"/>
      <c r="D609" s="6"/>
      <c r="E609" s="7"/>
      <c r="F609" s="6"/>
      <c r="G609" s="12"/>
      <c r="H609" s="18" t="str">
        <f>IF($F609="","",IF($F609="SRD",1,IF($F609="USD",IFERROR(INDEX(Instellingen!$B$22:$B$221,MATCH($C609,Instellingen!$A$22:$A$221,1)),""),IF($F609="EUR",IFERROR(INDEX(Instellingen!$C$22:$C$221,MATCH($C609,Instellingen!$A$22:$A$221,1)),""),""))))</f>
        <v/>
      </c>
      <c r="I609" s="16" t="str">
        <f>IF($B609="","",IFERROR(VLOOKUP($B609,Facturen!$A$3:$W$304,5,FALSE),""))</f>
        <v/>
      </c>
      <c r="J609" s="18" t="str">
        <f>IF($I609="","",IF($I609="SRD",1,IF($I609="USD",IFERROR(INDEX(Instellingen!$B$22:$B$221,MATCH($C609,Instellingen!$A$22:$A$221,1)),""),IF($I609="EUR",IFERROR(INDEX(Instellingen!$C$22:$C$221,MATCH($C609,Instellingen!$A$22:$A$221,1)),""),""))))</f>
        <v/>
      </c>
      <c r="K609" s="14" t="str">
        <f t="shared" si="54"/>
        <v/>
      </c>
      <c r="L609" s="14" t="str">
        <f t="shared" si="55"/>
        <v/>
      </c>
      <c r="M609" s="14" t="str">
        <f>IF($B609="","",IFERROR(VLOOKUP($B609,Facturen!$A$3:$W$304,11,FALSE),""))</f>
        <v/>
      </c>
      <c r="N609" s="15" t="str">
        <f t="shared" si="56"/>
        <v/>
      </c>
      <c r="O609" s="15" t="str">
        <f>IF($B609="","",IFERROR(IF(VLOOKUP($B609,Facturen!$A$3:$W$304,7,FALSE)="",Instellingen!$B$4,VLOOKUP($B609,Facturen!$A$3:$W$304,7,FALSE)),""))</f>
        <v/>
      </c>
      <c r="P609" s="14" t="str">
        <f t="shared" si="57"/>
        <v/>
      </c>
      <c r="Q609" s="14" t="str">
        <f t="shared" si="58"/>
        <v/>
      </c>
      <c r="R609" s="14" t="str">
        <f t="shared" si="59"/>
        <v/>
      </c>
      <c r="S609" s="6"/>
    </row>
    <row r="610" spans="1:19" x14ac:dyDescent="0.3">
      <c r="A610" s="6"/>
      <c r="B610" s="6"/>
      <c r="C610" s="8"/>
      <c r="D610" s="6"/>
      <c r="E610" s="7"/>
      <c r="F610" s="6"/>
      <c r="G610" s="12"/>
      <c r="H610" s="18" t="str">
        <f>IF($F610="","",IF($F610="SRD",1,IF($F610="USD",IFERROR(INDEX(Instellingen!$B$22:$B$221,MATCH($C610,Instellingen!$A$22:$A$221,1)),""),IF($F610="EUR",IFERROR(INDEX(Instellingen!$C$22:$C$221,MATCH($C610,Instellingen!$A$22:$A$221,1)),""),""))))</f>
        <v/>
      </c>
      <c r="I610" s="16" t="str">
        <f>IF($B610="","",IFERROR(VLOOKUP($B610,Facturen!$A$3:$W$304,5,FALSE),""))</f>
        <v/>
      </c>
      <c r="J610" s="18" t="str">
        <f>IF($I610="","",IF($I610="SRD",1,IF($I610="USD",IFERROR(INDEX(Instellingen!$B$22:$B$221,MATCH($C610,Instellingen!$A$22:$A$221,1)),""),IF($I610="EUR",IFERROR(INDEX(Instellingen!$C$22:$C$221,MATCH($C610,Instellingen!$A$22:$A$221,1)),""),""))))</f>
        <v/>
      </c>
      <c r="K610" s="14" t="str">
        <f t="shared" si="54"/>
        <v/>
      </c>
      <c r="L610" s="14" t="str">
        <f t="shared" si="55"/>
        <v/>
      </c>
      <c r="M610" s="14" t="str">
        <f>IF($B610="","",IFERROR(VLOOKUP($B610,Facturen!$A$3:$W$304,11,FALSE),""))</f>
        <v/>
      </c>
      <c r="N610" s="15" t="str">
        <f t="shared" si="56"/>
        <v/>
      </c>
      <c r="O610" s="15" t="str">
        <f>IF($B610="","",IFERROR(IF(VLOOKUP($B610,Facturen!$A$3:$W$304,7,FALSE)="",Instellingen!$B$4,VLOOKUP($B610,Facturen!$A$3:$W$304,7,FALSE)),""))</f>
        <v/>
      </c>
      <c r="P610" s="14" t="str">
        <f t="shared" si="57"/>
        <v/>
      </c>
      <c r="Q610" s="14" t="str">
        <f t="shared" si="58"/>
        <v/>
      </c>
      <c r="R610" s="14" t="str">
        <f t="shared" si="59"/>
        <v/>
      </c>
      <c r="S610" s="6"/>
    </row>
    <row r="611" spans="1:19" x14ac:dyDescent="0.3">
      <c r="A611" s="6"/>
      <c r="B611" s="6"/>
      <c r="C611" s="8"/>
      <c r="D611" s="6"/>
      <c r="E611" s="7"/>
      <c r="F611" s="6"/>
      <c r="G611" s="12"/>
      <c r="H611" s="18" t="str">
        <f>IF($F611="","",IF($F611="SRD",1,IF($F611="USD",IFERROR(INDEX(Instellingen!$B$22:$B$221,MATCH($C611,Instellingen!$A$22:$A$221,1)),""),IF($F611="EUR",IFERROR(INDEX(Instellingen!$C$22:$C$221,MATCH($C611,Instellingen!$A$22:$A$221,1)),""),""))))</f>
        <v/>
      </c>
      <c r="I611" s="16" t="str">
        <f>IF($B611="","",IFERROR(VLOOKUP($B611,Facturen!$A$3:$W$304,5,FALSE),""))</f>
        <v/>
      </c>
      <c r="J611" s="18" t="str">
        <f>IF($I611="","",IF($I611="SRD",1,IF($I611="USD",IFERROR(INDEX(Instellingen!$B$22:$B$221,MATCH($C611,Instellingen!$A$22:$A$221,1)),""),IF($I611="EUR",IFERROR(INDEX(Instellingen!$C$22:$C$221,MATCH($C611,Instellingen!$A$22:$A$221,1)),""),""))))</f>
        <v/>
      </c>
      <c r="K611" s="14" t="str">
        <f t="shared" si="54"/>
        <v/>
      </c>
      <c r="L611" s="14" t="str">
        <f t="shared" si="55"/>
        <v/>
      </c>
      <c r="M611" s="14" t="str">
        <f>IF($B611="","",IFERROR(VLOOKUP($B611,Facturen!$A$3:$W$304,11,FALSE),""))</f>
        <v/>
      </c>
      <c r="N611" s="15" t="str">
        <f t="shared" si="56"/>
        <v/>
      </c>
      <c r="O611" s="15" t="str">
        <f>IF($B611="","",IFERROR(IF(VLOOKUP($B611,Facturen!$A$3:$W$304,7,FALSE)="",Instellingen!$B$4,VLOOKUP($B611,Facturen!$A$3:$W$304,7,FALSE)),""))</f>
        <v/>
      </c>
      <c r="P611" s="14" t="str">
        <f t="shared" si="57"/>
        <v/>
      </c>
      <c r="Q611" s="14" t="str">
        <f t="shared" si="58"/>
        <v/>
      </c>
      <c r="R611" s="14" t="str">
        <f t="shared" si="59"/>
        <v/>
      </c>
      <c r="S611" s="6"/>
    </row>
    <row r="612" spans="1:19" x14ac:dyDescent="0.3">
      <c r="A612" s="6"/>
      <c r="B612" s="6"/>
      <c r="C612" s="8"/>
      <c r="D612" s="6"/>
      <c r="E612" s="7"/>
      <c r="F612" s="6"/>
      <c r="G612" s="12"/>
      <c r="H612" s="18" t="str">
        <f>IF($F612="","",IF($F612="SRD",1,IF($F612="USD",IFERROR(INDEX(Instellingen!$B$22:$B$221,MATCH($C612,Instellingen!$A$22:$A$221,1)),""),IF($F612="EUR",IFERROR(INDEX(Instellingen!$C$22:$C$221,MATCH($C612,Instellingen!$A$22:$A$221,1)),""),""))))</f>
        <v/>
      </c>
      <c r="I612" s="16" t="str">
        <f>IF($B612="","",IFERROR(VLOOKUP($B612,Facturen!$A$3:$W$304,5,FALSE),""))</f>
        <v/>
      </c>
      <c r="J612" s="18" t="str">
        <f>IF($I612="","",IF($I612="SRD",1,IF($I612="USD",IFERROR(INDEX(Instellingen!$B$22:$B$221,MATCH($C612,Instellingen!$A$22:$A$221,1)),""),IF($I612="EUR",IFERROR(INDEX(Instellingen!$C$22:$C$221,MATCH($C612,Instellingen!$A$22:$A$221,1)),""),""))))</f>
        <v/>
      </c>
      <c r="K612" s="14" t="str">
        <f t="shared" si="54"/>
        <v/>
      </c>
      <c r="L612" s="14" t="str">
        <f t="shared" si="55"/>
        <v/>
      </c>
      <c r="M612" s="14" t="str">
        <f>IF($B612="","",IFERROR(VLOOKUP($B612,Facturen!$A$3:$W$304,11,FALSE),""))</f>
        <v/>
      </c>
      <c r="N612" s="15" t="str">
        <f t="shared" si="56"/>
        <v/>
      </c>
      <c r="O612" s="15" t="str">
        <f>IF($B612="","",IFERROR(IF(VLOOKUP($B612,Facturen!$A$3:$W$304,7,FALSE)="",Instellingen!$B$4,VLOOKUP($B612,Facturen!$A$3:$W$304,7,FALSE)),""))</f>
        <v/>
      </c>
      <c r="P612" s="14" t="str">
        <f t="shared" si="57"/>
        <v/>
      </c>
      <c r="Q612" s="14" t="str">
        <f t="shared" si="58"/>
        <v/>
      </c>
      <c r="R612" s="14" t="str">
        <f t="shared" si="59"/>
        <v/>
      </c>
      <c r="S612" s="6"/>
    </row>
    <row r="613" spans="1:19" x14ac:dyDescent="0.3">
      <c r="A613" s="6"/>
      <c r="B613" s="6"/>
      <c r="C613" s="8"/>
      <c r="D613" s="6"/>
      <c r="E613" s="7"/>
      <c r="F613" s="6"/>
      <c r="G613" s="12"/>
      <c r="H613" s="18" t="str">
        <f>IF($F613="","",IF($F613="SRD",1,IF($F613="USD",IFERROR(INDEX(Instellingen!$B$22:$B$221,MATCH($C613,Instellingen!$A$22:$A$221,1)),""),IF($F613="EUR",IFERROR(INDEX(Instellingen!$C$22:$C$221,MATCH($C613,Instellingen!$A$22:$A$221,1)),""),""))))</f>
        <v/>
      </c>
      <c r="I613" s="16" t="str">
        <f>IF($B613="","",IFERROR(VLOOKUP($B613,Facturen!$A$3:$W$304,5,FALSE),""))</f>
        <v/>
      </c>
      <c r="J613" s="18" t="str">
        <f>IF($I613="","",IF($I613="SRD",1,IF($I613="USD",IFERROR(INDEX(Instellingen!$B$22:$B$221,MATCH($C613,Instellingen!$A$22:$A$221,1)),""),IF($I613="EUR",IFERROR(INDEX(Instellingen!$C$22:$C$221,MATCH($C613,Instellingen!$A$22:$A$221,1)),""),""))))</f>
        <v/>
      </c>
      <c r="K613" s="14" t="str">
        <f t="shared" si="54"/>
        <v/>
      </c>
      <c r="L613" s="14" t="str">
        <f t="shared" si="55"/>
        <v/>
      </c>
      <c r="M613" s="14" t="str">
        <f>IF($B613="","",IFERROR(VLOOKUP($B613,Facturen!$A$3:$W$304,11,FALSE),""))</f>
        <v/>
      </c>
      <c r="N613" s="15" t="str">
        <f t="shared" si="56"/>
        <v/>
      </c>
      <c r="O613" s="15" t="str">
        <f>IF($B613="","",IFERROR(IF(VLOOKUP($B613,Facturen!$A$3:$W$304,7,FALSE)="",Instellingen!$B$4,VLOOKUP($B613,Facturen!$A$3:$W$304,7,FALSE)),""))</f>
        <v/>
      </c>
      <c r="P613" s="14" t="str">
        <f t="shared" si="57"/>
        <v/>
      </c>
      <c r="Q613" s="14" t="str">
        <f t="shared" si="58"/>
        <v/>
      </c>
      <c r="R613" s="14" t="str">
        <f t="shared" si="59"/>
        <v/>
      </c>
      <c r="S613" s="6"/>
    </row>
    <row r="614" spans="1:19" x14ac:dyDescent="0.3">
      <c r="A614" s="6"/>
      <c r="B614" s="6"/>
      <c r="C614" s="8"/>
      <c r="D614" s="6"/>
      <c r="E614" s="7"/>
      <c r="F614" s="6"/>
      <c r="G614" s="12"/>
      <c r="H614" s="18" t="str">
        <f>IF($F614="","",IF($F614="SRD",1,IF($F614="USD",IFERROR(INDEX(Instellingen!$B$22:$B$221,MATCH($C614,Instellingen!$A$22:$A$221,1)),""),IF($F614="EUR",IFERROR(INDEX(Instellingen!$C$22:$C$221,MATCH($C614,Instellingen!$A$22:$A$221,1)),""),""))))</f>
        <v/>
      </c>
      <c r="I614" s="16" t="str">
        <f>IF($B614="","",IFERROR(VLOOKUP($B614,Facturen!$A$3:$W$304,5,FALSE),""))</f>
        <v/>
      </c>
      <c r="J614" s="18" t="str">
        <f>IF($I614="","",IF($I614="SRD",1,IF($I614="USD",IFERROR(INDEX(Instellingen!$B$22:$B$221,MATCH($C614,Instellingen!$A$22:$A$221,1)),""),IF($I614="EUR",IFERROR(INDEX(Instellingen!$C$22:$C$221,MATCH($C614,Instellingen!$A$22:$A$221,1)),""),""))))</f>
        <v/>
      </c>
      <c r="K614" s="14" t="str">
        <f t="shared" si="54"/>
        <v/>
      </c>
      <c r="L614" s="14" t="str">
        <f t="shared" si="55"/>
        <v/>
      </c>
      <c r="M614" s="14" t="str">
        <f>IF($B614="","",IFERROR(VLOOKUP($B614,Facturen!$A$3:$W$304,11,FALSE),""))</f>
        <v/>
      </c>
      <c r="N614" s="15" t="str">
        <f t="shared" si="56"/>
        <v/>
      </c>
      <c r="O614" s="15" t="str">
        <f>IF($B614="","",IFERROR(IF(VLOOKUP($B614,Facturen!$A$3:$W$304,7,FALSE)="",Instellingen!$B$4,VLOOKUP($B614,Facturen!$A$3:$W$304,7,FALSE)),""))</f>
        <v/>
      </c>
      <c r="P614" s="14" t="str">
        <f t="shared" si="57"/>
        <v/>
      </c>
      <c r="Q614" s="14" t="str">
        <f t="shared" si="58"/>
        <v/>
      </c>
      <c r="R614" s="14" t="str">
        <f t="shared" si="59"/>
        <v/>
      </c>
      <c r="S614" s="6"/>
    </row>
    <row r="615" spans="1:19" x14ac:dyDescent="0.3">
      <c r="A615" s="6"/>
      <c r="B615" s="6"/>
      <c r="C615" s="8"/>
      <c r="D615" s="6"/>
      <c r="E615" s="7"/>
      <c r="F615" s="6"/>
      <c r="G615" s="12"/>
      <c r="H615" s="18" t="str">
        <f>IF($F615="","",IF($F615="SRD",1,IF($F615="USD",IFERROR(INDEX(Instellingen!$B$22:$B$221,MATCH($C615,Instellingen!$A$22:$A$221,1)),""),IF($F615="EUR",IFERROR(INDEX(Instellingen!$C$22:$C$221,MATCH($C615,Instellingen!$A$22:$A$221,1)),""),""))))</f>
        <v/>
      </c>
      <c r="I615" s="16" t="str">
        <f>IF($B615="","",IFERROR(VLOOKUP($B615,Facturen!$A$3:$W$304,5,FALSE),""))</f>
        <v/>
      </c>
      <c r="J615" s="18" t="str">
        <f>IF($I615="","",IF($I615="SRD",1,IF($I615="USD",IFERROR(INDEX(Instellingen!$B$22:$B$221,MATCH($C615,Instellingen!$A$22:$A$221,1)),""),IF($I615="EUR",IFERROR(INDEX(Instellingen!$C$22:$C$221,MATCH($C615,Instellingen!$A$22:$A$221,1)),""),""))))</f>
        <v/>
      </c>
      <c r="K615" s="14" t="str">
        <f t="shared" si="54"/>
        <v/>
      </c>
      <c r="L615" s="14" t="str">
        <f t="shared" si="55"/>
        <v/>
      </c>
      <c r="M615" s="14" t="str">
        <f>IF($B615="","",IFERROR(VLOOKUP($B615,Facturen!$A$3:$W$304,11,FALSE),""))</f>
        <v/>
      </c>
      <c r="N615" s="15" t="str">
        <f t="shared" si="56"/>
        <v/>
      </c>
      <c r="O615" s="15" t="str">
        <f>IF($B615="","",IFERROR(IF(VLOOKUP($B615,Facturen!$A$3:$W$304,7,FALSE)="",Instellingen!$B$4,VLOOKUP($B615,Facturen!$A$3:$W$304,7,FALSE)),""))</f>
        <v/>
      </c>
      <c r="P615" s="14" t="str">
        <f t="shared" si="57"/>
        <v/>
      </c>
      <c r="Q615" s="14" t="str">
        <f t="shared" si="58"/>
        <v/>
      </c>
      <c r="R615" s="14" t="str">
        <f t="shared" si="59"/>
        <v/>
      </c>
      <c r="S615" s="6"/>
    </row>
    <row r="616" spans="1:19" x14ac:dyDescent="0.3">
      <c r="A616" s="6"/>
      <c r="B616" s="6"/>
      <c r="C616" s="8"/>
      <c r="D616" s="6"/>
      <c r="E616" s="7"/>
      <c r="F616" s="6"/>
      <c r="G616" s="12"/>
      <c r="H616" s="18" t="str">
        <f>IF($F616="","",IF($F616="SRD",1,IF($F616="USD",IFERROR(INDEX(Instellingen!$B$22:$B$221,MATCH($C616,Instellingen!$A$22:$A$221,1)),""),IF($F616="EUR",IFERROR(INDEX(Instellingen!$C$22:$C$221,MATCH($C616,Instellingen!$A$22:$A$221,1)),""),""))))</f>
        <v/>
      </c>
      <c r="I616" s="16" t="str">
        <f>IF($B616="","",IFERROR(VLOOKUP($B616,Facturen!$A$3:$W$304,5,FALSE),""))</f>
        <v/>
      </c>
      <c r="J616" s="18" t="str">
        <f>IF($I616="","",IF($I616="SRD",1,IF($I616="USD",IFERROR(INDEX(Instellingen!$B$22:$B$221,MATCH($C616,Instellingen!$A$22:$A$221,1)),""),IF($I616="EUR",IFERROR(INDEX(Instellingen!$C$22:$C$221,MATCH($C616,Instellingen!$A$22:$A$221,1)),""),""))))</f>
        <v/>
      </c>
      <c r="K616" s="14" t="str">
        <f t="shared" si="54"/>
        <v/>
      </c>
      <c r="L616" s="14" t="str">
        <f t="shared" si="55"/>
        <v/>
      </c>
      <c r="M616" s="14" t="str">
        <f>IF($B616="","",IFERROR(VLOOKUP($B616,Facturen!$A$3:$W$304,11,FALSE),""))</f>
        <v/>
      </c>
      <c r="N616" s="15" t="str">
        <f t="shared" si="56"/>
        <v/>
      </c>
      <c r="O616" s="15" t="str">
        <f>IF($B616="","",IFERROR(IF(VLOOKUP($B616,Facturen!$A$3:$W$304,7,FALSE)="",Instellingen!$B$4,VLOOKUP($B616,Facturen!$A$3:$W$304,7,FALSE)),""))</f>
        <v/>
      </c>
      <c r="P616" s="14" t="str">
        <f t="shared" si="57"/>
        <v/>
      </c>
      <c r="Q616" s="14" t="str">
        <f t="shared" si="58"/>
        <v/>
      </c>
      <c r="R616" s="14" t="str">
        <f t="shared" si="59"/>
        <v/>
      </c>
      <c r="S616" s="6"/>
    </row>
    <row r="617" spans="1:19" x14ac:dyDescent="0.3">
      <c r="A617" s="6"/>
      <c r="B617" s="6"/>
      <c r="C617" s="8"/>
      <c r="D617" s="6"/>
      <c r="E617" s="7"/>
      <c r="F617" s="6"/>
      <c r="G617" s="12"/>
      <c r="H617" s="18" t="str">
        <f>IF($F617="","",IF($F617="SRD",1,IF($F617="USD",IFERROR(INDEX(Instellingen!$B$22:$B$221,MATCH($C617,Instellingen!$A$22:$A$221,1)),""),IF($F617="EUR",IFERROR(INDEX(Instellingen!$C$22:$C$221,MATCH($C617,Instellingen!$A$22:$A$221,1)),""),""))))</f>
        <v/>
      </c>
      <c r="I617" s="16" t="str">
        <f>IF($B617="","",IFERROR(VLOOKUP($B617,Facturen!$A$3:$W$304,5,FALSE),""))</f>
        <v/>
      </c>
      <c r="J617" s="18" t="str">
        <f>IF($I617="","",IF($I617="SRD",1,IF($I617="USD",IFERROR(INDEX(Instellingen!$B$22:$B$221,MATCH($C617,Instellingen!$A$22:$A$221,1)),""),IF($I617="EUR",IFERROR(INDEX(Instellingen!$C$22:$C$221,MATCH($C617,Instellingen!$A$22:$A$221,1)),""),""))))</f>
        <v/>
      </c>
      <c r="K617" s="14" t="str">
        <f t="shared" si="54"/>
        <v/>
      </c>
      <c r="L617" s="14" t="str">
        <f t="shared" si="55"/>
        <v/>
      </c>
      <c r="M617" s="14" t="str">
        <f>IF($B617="","",IFERROR(VLOOKUP($B617,Facturen!$A$3:$W$304,11,FALSE),""))</f>
        <v/>
      </c>
      <c r="N617" s="15" t="str">
        <f t="shared" si="56"/>
        <v/>
      </c>
      <c r="O617" s="15" t="str">
        <f>IF($B617="","",IFERROR(IF(VLOOKUP($B617,Facturen!$A$3:$W$304,7,FALSE)="",Instellingen!$B$4,VLOOKUP($B617,Facturen!$A$3:$W$304,7,FALSE)),""))</f>
        <v/>
      </c>
      <c r="P617" s="14" t="str">
        <f t="shared" si="57"/>
        <v/>
      </c>
      <c r="Q617" s="14" t="str">
        <f t="shared" si="58"/>
        <v/>
      </c>
      <c r="R617" s="14" t="str">
        <f t="shared" si="59"/>
        <v/>
      </c>
      <c r="S617" s="6"/>
    </row>
    <row r="618" spans="1:19" x14ac:dyDescent="0.3">
      <c r="A618" s="6"/>
      <c r="B618" s="6"/>
      <c r="C618" s="8"/>
      <c r="D618" s="6"/>
      <c r="E618" s="7"/>
      <c r="F618" s="6"/>
      <c r="G618" s="12"/>
      <c r="H618" s="18" t="str">
        <f>IF($F618="","",IF($F618="SRD",1,IF($F618="USD",IFERROR(INDEX(Instellingen!$B$22:$B$221,MATCH($C618,Instellingen!$A$22:$A$221,1)),""),IF($F618="EUR",IFERROR(INDEX(Instellingen!$C$22:$C$221,MATCH($C618,Instellingen!$A$22:$A$221,1)),""),""))))</f>
        <v/>
      </c>
      <c r="I618" s="16" t="str">
        <f>IF($B618="","",IFERROR(VLOOKUP($B618,Facturen!$A$3:$W$304,5,FALSE),""))</f>
        <v/>
      </c>
      <c r="J618" s="18" t="str">
        <f>IF($I618="","",IF($I618="SRD",1,IF($I618="USD",IFERROR(INDEX(Instellingen!$B$22:$B$221,MATCH($C618,Instellingen!$A$22:$A$221,1)),""),IF($I618="EUR",IFERROR(INDEX(Instellingen!$C$22:$C$221,MATCH($C618,Instellingen!$A$22:$A$221,1)),""),""))))</f>
        <v/>
      </c>
      <c r="K618" s="14" t="str">
        <f t="shared" si="54"/>
        <v/>
      </c>
      <c r="L618" s="14" t="str">
        <f t="shared" si="55"/>
        <v/>
      </c>
      <c r="M618" s="14" t="str">
        <f>IF($B618="","",IFERROR(VLOOKUP($B618,Facturen!$A$3:$W$304,11,FALSE),""))</f>
        <v/>
      </c>
      <c r="N618" s="15" t="str">
        <f t="shared" si="56"/>
        <v/>
      </c>
      <c r="O618" s="15" t="str">
        <f>IF($B618="","",IFERROR(IF(VLOOKUP($B618,Facturen!$A$3:$W$304,7,FALSE)="",Instellingen!$B$4,VLOOKUP($B618,Facturen!$A$3:$W$304,7,FALSE)),""))</f>
        <v/>
      </c>
      <c r="P618" s="14" t="str">
        <f t="shared" si="57"/>
        <v/>
      </c>
      <c r="Q618" s="14" t="str">
        <f t="shared" si="58"/>
        <v/>
      </c>
      <c r="R618" s="14" t="str">
        <f t="shared" si="59"/>
        <v/>
      </c>
      <c r="S618" s="6"/>
    </row>
    <row r="619" spans="1:19" x14ac:dyDescent="0.3">
      <c r="A619" s="6"/>
      <c r="B619" s="6"/>
      <c r="C619" s="8"/>
      <c r="D619" s="6"/>
      <c r="E619" s="7"/>
      <c r="F619" s="6"/>
      <c r="G619" s="12"/>
      <c r="H619" s="18" t="str">
        <f>IF($F619="","",IF($F619="SRD",1,IF($F619="USD",IFERROR(INDEX(Instellingen!$B$22:$B$221,MATCH($C619,Instellingen!$A$22:$A$221,1)),""),IF($F619="EUR",IFERROR(INDEX(Instellingen!$C$22:$C$221,MATCH($C619,Instellingen!$A$22:$A$221,1)),""),""))))</f>
        <v/>
      </c>
      <c r="I619" s="16" t="str">
        <f>IF($B619="","",IFERROR(VLOOKUP($B619,Facturen!$A$3:$W$304,5,FALSE),""))</f>
        <v/>
      </c>
      <c r="J619" s="18" t="str">
        <f>IF($I619="","",IF($I619="SRD",1,IF($I619="USD",IFERROR(INDEX(Instellingen!$B$22:$B$221,MATCH($C619,Instellingen!$A$22:$A$221,1)),""),IF($I619="EUR",IFERROR(INDEX(Instellingen!$C$22:$C$221,MATCH($C619,Instellingen!$A$22:$A$221,1)),""),""))))</f>
        <v/>
      </c>
      <c r="K619" s="14" t="str">
        <f t="shared" si="54"/>
        <v/>
      </c>
      <c r="L619" s="14" t="str">
        <f t="shared" si="55"/>
        <v/>
      </c>
      <c r="M619" s="14" t="str">
        <f>IF($B619="","",IFERROR(VLOOKUP($B619,Facturen!$A$3:$W$304,11,FALSE),""))</f>
        <v/>
      </c>
      <c r="N619" s="15" t="str">
        <f t="shared" si="56"/>
        <v/>
      </c>
      <c r="O619" s="15" t="str">
        <f>IF($B619="","",IFERROR(IF(VLOOKUP($B619,Facturen!$A$3:$W$304,7,FALSE)="",Instellingen!$B$4,VLOOKUP($B619,Facturen!$A$3:$W$304,7,FALSE)),""))</f>
        <v/>
      </c>
      <c r="P619" s="14" t="str">
        <f t="shared" si="57"/>
        <v/>
      </c>
      <c r="Q619" s="14" t="str">
        <f t="shared" si="58"/>
        <v/>
      </c>
      <c r="R619" s="14" t="str">
        <f t="shared" si="59"/>
        <v/>
      </c>
      <c r="S619" s="6"/>
    </row>
    <row r="620" spans="1:19" x14ac:dyDescent="0.3">
      <c r="A620" s="6"/>
      <c r="B620" s="6"/>
      <c r="C620" s="8"/>
      <c r="D620" s="6"/>
      <c r="E620" s="7"/>
      <c r="F620" s="6"/>
      <c r="G620" s="12"/>
      <c r="H620" s="18" t="str">
        <f>IF($F620="","",IF($F620="SRD",1,IF($F620="USD",IFERROR(INDEX(Instellingen!$B$22:$B$221,MATCH($C620,Instellingen!$A$22:$A$221,1)),""),IF($F620="EUR",IFERROR(INDEX(Instellingen!$C$22:$C$221,MATCH($C620,Instellingen!$A$22:$A$221,1)),""),""))))</f>
        <v/>
      </c>
      <c r="I620" s="16" t="str">
        <f>IF($B620="","",IFERROR(VLOOKUP($B620,Facturen!$A$3:$W$304,5,FALSE),""))</f>
        <v/>
      </c>
      <c r="J620" s="18" t="str">
        <f>IF($I620="","",IF($I620="SRD",1,IF($I620="USD",IFERROR(INDEX(Instellingen!$B$22:$B$221,MATCH($C620,Instellingen!$A$22:$A$221,1)),""),IF($I620="EUR",IFERROR(INDEX(Instellingen!$C$22:$C$221,MATCH($C620,Instellingen!$A$22:$A$221,1)),""),""))))</f>
        <v/>
      </c>
      <c r="K620" s="14" t="str">
        <f t="shared" si="54"/>
        <v/>
      </c>
      <c r="L620" s="14" t="str">
        <f t="shared" si="55"/>
        <v/>
      </c>
      <c r="M620" s="14" t="str">
        <f>IF($B620="","",IFERROR(VLOOKUP($B620,Facturen!$A$3:$W$304,11,FALSE),""))</f>
        <v/>
      </c>
      <c r="N620" s="15" t="str">
        <f t="shared" si="56"/>
        <v/>
      </c>
      <c r="O620" s="15" t="str">
        <f>IF($B620="","",IFERROR(IF(VLOOKUP($B620,Facturen!$A$3:$W$304,7,FALSE)="",Instellingen!$B$4,VLOOKUP($B620,Facturen!$A$3:$W$304,7,FALSE)),""))</f>
        <v/>
      </c>
      <c r="P620" s="14" t="str">
        <f t="shared" si="57"/>
        <v/>
      </c>
      <c r="Q620" s="14" t="str">
        <f t="shared" si="58"/>
        <v/>
      </c>
      <c r="R620" s="14" t="str">
        <f t="shared" si="59"/>
        <v/>
      </c>
      <c r="S620" s="6"/>
    </row>
    <row r="621" spans="1:19" x14ac:dyDescent="0.3">
      <c r="A621" s="6"/>
      <c r="B621" s="6"/>
      <c r="C621" s="8"/>
      <c r="D621" s="6"/>
      <c r="E621" s="7"/>
      <c r="F621" s="6"/>
      <c r="G621" s="12"/>
      <c r="H621" s="18" t="str">
        <f>IF($F621="","",IF($F621="SRD",1,IF($F621="USD",IFERROR(INDEX(Instellingen!$B$22:$B$221,MATCH($C621,Instellingen!$A$22:$A$221,1)),""),IF($F621="EUR",IFERROR(INDEX(Instellingen!$C$22:$C$221,MATCH($C621,Instellingen!$A$22:$A$221,1)),""),""))))</f>
        <v/>
      </c>
      <c r="I621" s="16" t="str">
        <f>IF($B621="","",IFERROR(VLOOKUP($B621,Facturen!$A$3:$W$304,5,FALSE),""))</f>
        <v/>
      </c>
      <c r="J621" s="18" t="str">
        <f>IF($I621="","",IF($I621="SRD",1,IF($I621="USD",IFERROR(INDEX(Instellingen!$B$22:$B$221,MATCH($C621,Instellingen!$A$22:$A$221,1)),""),IF($I621="EUR",IFERROR(INDEX(Instellingen!$C$22:$C$221,MATCH($C621,Instellingen!$A$22:$A$221,1)),""),""))))</f>
        <v/>
      </c>
      <c r="K621" s="14" t="str">
        <f t="shared" si="54"/>
        <v/>
      </c>
      <c r="L621" s="14" t="str">
        <f t="shared" si="55"/>
        <v/>
      </c>
      <c r="M621" s="14" t="str">
        <f>IF($B621="","",IFERROR(VLOOKUP($B621,Facturen!$A$3:$W$304,11,FALSE),""))</f>
        <v/>
      </c>
      <c r="N621" s="15" t="str">
        <f t="shared" si="56"/>
        <v/>
      </c>
      <c r="O621" s="15" t="str">
        <f>IF($B621="","",IFERROR(IF(VLOOKUP($B621,Facturen!$A$3:$W$304,7,FALSE)="",Instellingen!$B$4,VLOOKUP($B621,Facturen!$A$3:$W$304,7,FALSE)),""))</f>
        <v/>
      </c>
      <c r="P621" s="14" t="str">
        <f t="shared" si="57"/>
        <v/>
      </c>
      <c r="Q621" s="14" t="str">
        <f t="shared" si="58"/>
        <v/>
      </c>
      <c r="R621" s="14" t="str">
        <f t="shared" si="59"/>
        <v/>
      </c>
      <c r="S621" s="6"/>
    </row>
    <row r="622" spans="1:19" x14ac:dyDescent="0.3">
      <c r="A622" s="6"/>
      <c r="B622" s="6"/>
      <c r="C622" s="8"/>
      <c r="D622" s="6"/>
      <c r="E622" s="7"/>
      <c r="F622" s="6"/>
      <c r="G622" s="12"/>
      <c r="H622" s="18" t="str">
        <f>IF($F622="","",IF($F622="SRD",1,IF($F622="USD",IFERROR(INDEX(Instellingen!$B$22:$B$221,MATCH($C622,Instellingen!$A$22:$A$221,1)),""),IF($F622="EUR",IFERROR(INDEX(Instellingen!$C$22:$C$221,MATCH($C622,Instellingen!$A$22:$A$221,1)),""),""))))</f>
        <v/>
      </c>
      <c r="I622" s="16" t="str">
        <f>IF($B622="","",IFERROR(VLOOKUP($B622,Facturen!$A$3:$W$304,5,FALSE),""))</f>
        <v/>
      </c>
      <c r="J622" s="18" t="str">
        <f>IF($I622="","",IF($I622="SRD",1,IF($I622="USD",IFERROR(INDEX(Instellingen!$B$22:$B$221,MATCH($C622,Instellingen!$A$22:$A$221,1)),""),IF($I622="EUR",IFERROR(INDEX(Instellingen!$C$22:$C$221,MATCH($C622,Instellingen!$A$22:$A$221,1)),""),""))))</f>
        <v/>
      </c>
      <c r="K622" s="14" t="str">
        <f t="shared" si="54"/>
        <v/>
      </c>
      <c r="L622" s="14" t="str">
        <f t="shared" si="55"/>
        <v/>
      </c>
      <c r="M622" s="14" t="str">
        <f>IF($B622="","",IFERROR(VLOOKUP($B622,Facturen!$A$3:$W$304,11,FALSE),""))</f>
        <v/>
      </c>
      <c r="N622" s="15" t="str">
        <f t="shared" si="56"/>
        <v/>
      </c>
      <c r="O622" s="15" t="str">
        <f>IF($B622="","",IFERROR(IF(VLOOKUP($B622,Facturen!$A$3:$W$304,7,FALSE)="",Instellingen!$B$4,VLOOKUP($B622,Facturen!$A$3:$W$304,7,FALSE)),""))</f>
        <v/>
      </c>
      <c r="P622" s="14" t="str">
        <f t="shared" si="57"/>
        <v/>
      </c>
      <c r="Q622" s="14" t="str">
        <f t="shared" si="58"/>
        <v/>
      </c>
      <c r="R622" s="14" t="str">
        <f t="shared" si="59"/>
        <v/>
      </c>
      <c r="S622" s="6"/>
    </row>
    <row r="623" spans="1:19" x14ac:dyDescent="0.3">
      <c r="A623" s="6"/>
      <c r="B623" s="6"/>
      <c r="C623" s="8"/>
      <c r="D623" s="6"/>
      <c r="E623" s="7"/>
      <c r="F623" s="6"/>
      <c r="G623" s="12"/>
      <c r="H623" s="18" t="str">
        <f>IF($F623="","",IF($F623="SRD",1,IF($F623="USD",IFERROR(INDEX(Instellingen!$B$22:$B$221,MATCH($C623,Instellingen!$A$22:$A$221,1)),""),IF($F623="EUR",IFERROR(INDEX(Instellingen!$C$22:$C$221,MATCH($C623,Instellingen!$A$22:$A$221,1)),""),""))))</f>
        <v/>
      </c>
      <c r="I623" s="16" t="str">
        <f>IF($B623="","",IFERROR(VLOOKUP($B623,Facturen!$A$3:$W$304,5,FALSE),""))</f>
        <v/>
      </c>
      <c r="J623" s="18" t="str">
        <f>IF($I623="","",IF($I623="SRD",1,IF($I623="USD",IFERROR(INDEX(Instellingen!$B$22:$B$221,MATCH($C623,Instellingen!$A$22:$A$221,1)),""),IF($I623="EUR",IFERROR(INDEX(Instellingen!$C$22:$C$221,MATCH($C623,Instellingen!$A$22:$A$221,1)),""),""))))</f>
        <v/>
      </c>
      <c r="K623" s="14" t="str">
        <f t="shared" si="54"/>
        <v/>
      </c>
      <c r="L623" s="14" t="str">
        <f t="shared" si="55"/>
        <v/>
      </c>
      <c r="M623" s="14" t="str">
        <f>IF($B623="","",IFERROR(VLOOKUP($B623,Facturen!$A$3:$W$304,11,FALSE),""))</f>
        <v/>
      </c>
      <c r="N623" s="15" t="str">
        <f t="shared" si="56"/>
        <v/>
      </c>
      <c r="O623" s="15" t="str">
        <f>IF($B623="","",IFERROR(IF(VLOOKUP($B623,Facturen!$A$3:$W$304,7,FALSE)="",Instellingen!$B$4,VLOOKUP($B623,Facturen!$A$3:$W$304,7,FALSE)),""))</f>
        <v/>
      </c>
      <c r="P623" s="14" t="str">
        <f t="shared" si="57"/>
        <v/>
      </c>
      <c r="Q623" s="14" t="str">
        <f t="shared" si="58"/>
        <v/>
      </c>
      <c r="R623" s="14" t="str">
        <f t="shared" si="59"/>
        <v/>
      </c>
      <c r="S623" s="6"/>
    </row>
    <row r="624" spans="1:19" x14ac:dyDescent="0.3">
      <c r="A624" s="6"/>
      <c r="B624" s="6"/>
      <c r="C624" s="8"/>
      <c r="D624" s="6"/>
      <c r="E624" s="7"/>
      <c r="F624" s="6"/>
      <c r="G624" s="12"/>
      <c r="H624" s="18" t="str">
        <f>IF($F624="","",IF($F624="SRD",1,IF($F624="USD",IFERROR(INDEX(Instellingen!$B$22:$B$221,MATCH($C624,Instellingen!$A$22:$A$221,1)),""),IF($F624="EUR",IFERROR(INDEX(Instellingen!$C$22:$C$221,MATCH($C624,Instellingen!$A$22:$A$221,1)),""),""))))</f>
        <v/>
      </c>
      <c r="I624" s="16" t="str">
        <f>IF($B624="","",IFERROR(VLOOKUP($B624,Facturen!$A$3:$W$304,5,FALSE),""))</f>
        <v/>
      </c>
      <c r="J624" s="18" t="str">
        <f>IF($I624="","",IF($I624="SRD",1,IF($I624="USD",IFERROR(INDEX(Instellingen!$B$22:$B$221,MATCH($C624,Instellingen!$A$22:$A$221,1)),""),IF($I624="EUR",IFERROR(INDEX(Instellingen!$C$22:$C$221,MATCH($C624,Instellingen!$A$22:$A$221,1)),""),""))))</f>
        <v/>
      </c>
      <c r="K624" s="14" t="str">
        <f t="shared" si="54"/>
        <v/>
      </c>
      <c r="L624" s="14" t="str">
        <f t="shared" si="55"/>
        <v/>
      </c>
      <c r="M624" s="14" t="str">
        <f>IF($B624="","",IFERROR(VLOOKUP($B624,Facturen!$A$3:$W$304,11,FALSE),""))</f>
        <v/>
      </c>
      <c r="N624" s="15" t="str">
        <f t="shared" si="56"/>
        <v/>
      </c>
      <c r="O624" s="15" t="str">
        <f>IF($B624="","",IFERROR(IF(VLOOKUP($B624,Facturen!$A$3:$W$304,7,FALSE)="",Instellingen!$B$4,VLOOKUP($B624,Facturen!$A$3:$W$304,7,FALSE)),""))</f>
        <v/>
      </c>
      <c r="P624" s="14" t="str">
        <f t="shared" si="57"/>
        <v/>
      </c>
      <c r="Q624" s="14" t="str">
        <f t="shared" si="58"/>
        <v/>
      </c>
      <c r="R624" s="14" t="str">
        <f t="shared" si="59"/>
        <v/>
      </c>
      <c r="S624" s="6"/>
    </row>
    <row r="625" spans="1:19" x14ac:dyDescent="0.3">
      <c r="A625" s="6"/>
      <c r="B625" s="6"/>
      <c r="C625" s="8"/>
      <c r="D625" s="6"/>
      <c r="E625" s="7"/>
      <c r="F625" s="6"/>
      <c r="G625" s="12"/>
      <c r="H625" s="18" t="str">
        <f>IF($F625="","",IF($F625="SRD",1,IF($F625="USD",IFERROR(INDEX(Instellingen!$B$22:$B$221,MATCH($C625,Instellingen!$A$22:$A$221,1)),""),IF($F625="EUR",IFERROR(INDEX(Instellingen!$C$22:$C$221,MATCH($C625,Instellingen!$A$22:$A$221,1)),""),""))))</f>
        <v/>
      </c>
      <c r="I625" s="16" t="str">
        <f>IF($B625="","",IFERROR(VLOOKUP($B625,Facturen!$A$3:$W$304,5,FALSE),""))</f>
        <v/>
      </c>
      <c r="J625" s="18" t="str">
        <f>IF($I625="","",IF($I625="SRD",1,IF($I625="USD",IFERROR(INDEX(Instellingen!$B$22:$B$221,MATCH($C625,Instellingen!$A$22:$A$221,1)),""),IF($I625="EUR",IFERROR(INDEX(Instellingen!$C$22:$C$221,MATCH($C625,Instellingen!$A$22:$A$221,1)),""),""))))</f>
        <v/>
      </c>
      <c r="K625" s="14" t="str">
        <f t="shared" si="54"/>
        <v/>
      </c>
      <c r="L625" s="14" t="str">
        <f t="shared" si="55"/>
        <v/>
      </c>
      <c r="M625" s="14" t="str">
        <f>IF($B625="","",IFERROR(VLOOKUP($B625,Facturen!$A$3:$W$304,11,FALSE),""))</f>
        <v/>
      </c>
      <c r="N625" s="15" t="str">
        <f t="shared" si="56"/>
        <v/>
      </c>
      <c r="O625" s="15" t="str">
        <f>IF($B625="","",IFERROR(IF(VLOOKUP($B625,Facturen!$A$3:$W$304,7,FALSE)="",Instellingen!$B$4,VLOOKUP($B625,Facturen!$A$3:$W$304,7,FALSE)),""))</f>
        <v/>
      </c>
      <c r="P625" s="14" t="str">
        <f t="shared" si="57"/>
        <v/>
      </c>
      <c r="Q625" s="14" t="str">
        <f t="shared" si="58"/>
        <v/>
      </c>
      <c r="R625" s="14" t="str">
        <f t="shared" si="59"/>
        <v/>
      </c>
      <c r="S625" s="6"/>
    </row>
    <row r="626" spans="1:19" x14ac:dyDescent="0.3">
      <c r="A626" s="6"/>
      <c r="B626" s="6"/>
      <c r="C626" s="8"/>
      <c r="D626" s="6"/>
      <c r="E626" s="7"/>
      <c r="F626" s="6"/>
      <c r="G626" s="12"/>
      <c r="H626" s="18" t="str">
        <f>IF($F626="","",IF($F626="SRD",1,IF($F626="USD",IFERROR(INDEX(Instellingen!$B$22:$B$221,MATCH($C626,Instellingen!$A$22:$A$221,1)),""),IF($F626="EUR",IFERROR(INDEX(Instellingen!$C$22:$C$221,MATCH($C626,Instellingen!$A$22:$A$221,1)),""),""))))</f>
        <v/>
      </c>
      <c r="I626" s="16" t="str">
        <f>IF($B626="","",IFERROR(VLOOKUP($B626,Facturen!$A$3:$W$304,5,FALSE),""))</f>
        <v/>
      </c>
      <c r="J626" s="18" t="str">
        <f>IF($I626="","",IF($I626="SRD",1,IF($I626="USD",IFERROR(INDEX(Instellingen!$B$22:$B$221,MATCH($C626,Instellingen!$A$22:$A$221,1)),""),IF($I626="EUR",IFERROR(INDEX(Instellingen!$C$22:$C$221,MATCH($C626,Instellingen!$A$22:$A$221,1)),""),""))))</f>
        <v/>
      </c>
      <c r="K626" s="14" t="str">
        <f t="shared" si="54"/>
        <v/>
      </c>
      <c r="L626" s="14" t="str">
        <f t="shared" si="55"/>
        <v/>
      </c>
      <c r="M626" s="14" t="str">
        <f>IF($B626="","",IFERROR(VLOOKUP($B626,Facturen!$A$3:$W$304,11,FALSE),""))</f>
        <v/>
      </c>
      <c r="N626" s="15" t="str">
        <f t="shared" si="56"/>
        <v/>
      </c>
      <c r="O626" s="15" t="str">
        <f>IF($B626="","",IFERROR(IF(VLOOKUP($B626,Facturen!$A$3:$W$304,7,FALSE)="",Instellingen!$B$4,VLOOKUP($B626,Facturen!$A$3:$W$304,7,FALSE)),""))</f>
        <v/>
      </c>
      <c r="P626" s="14" t="str">
        <f t="shared" si="57"/>
        <v/>
      </c>
      <c r="Q626" s="14" t="str">
        <f t="shared" si="58"/>
        <v/>
      </c>
      <c r="R626" s="14" t="str">
        <f t="shared" si="59"/>
        <v/>
      </c>
      <c r="S626" s="6"/>
    </row>
    <row r="627" spans="1:19" x14ac:dyDescent="0.3">
      <c r="A627" s="6"/>
      <c r="B627" s="6"/>
      <c r="C627" s="8"/>
      <c r="D627" s="6"/>
      <c r="E627" s="7"/>
      <c r="F627" s="6"/>
      <c r="G627" s="12"/>
      <c r="H627" s="18" t="str">
        <f>IF($F627="","",IF($F627="SRD",1,IF($F627="USD",IFERROR(INDEX(Instellingen!$B$22:$B$221,MATCH($C627,Instellingen!$A$22:$A$221,1)),""),IF($F627="EUR",IFERROR(INDEX(Instellingen!$C$22:$C$221,MATCH($C627,Instellingen!$A$22:$A$221,1)),""),""))))</f>
        <v/>
      </c>
      <c r="I627" s="16" t="str">
        <f>IF($B627="","",IFERROR(VLOOKUP($B627,Facturen!$A$3:$W$304,5,FALSE),""))</f>
        <v/>
      </c>
      <c r="J627" s="18" t="str">
        <f>IF($I627="","",IF($I627="SRD",1,IF($I627="USD",IFERROR(INDEX(Instellingen!$B$22:$B$221,MATCH($C627,Instellingen!$A$22:$A$221,1)),""),IF($I627="EUR",IFERROR(INDEX(Instellingen!$C$22:$C$221,MATCH($C627,Instellingen!$A$22:$A$221,1)),""),""))))</f>
        <v/>
      </c>
      <c r="K627" s="14" t="str">
        <f t="shared" si="54"/>
        <v/>
      </c>
      <c r="L627" s="14" t="str">
        <f t="shared" si="55"/>
        <v/>
      </c>
      <c r="M627" s="14" t="str">
        <f>IF($B627="","",IFERROR(VLOOKUP($B627,Facturen!$A$3:$W$304,11,FALSE),""))</f>
        <v/>
      </c>
      <c r="N627" s="15" t="str">
        <f t="shared" si="56"/>
        <v/>
      </c>
      <c r="O627" s="15" t="str">
        <f>IF($B627="","",IFERROR(IF(VLOOKUP($B627,Facturen!$A$3:$W$304,7,FALSE)="",Instellingen!$B$4,VLOOKUP($B627,Facturen!$A$3:$W$304,7,FALSE)),""))</f>
        <v/>
      </c>
      <c r="P627" s="14" t="str">
        <f t="shared" si="57"/>
        <v/>
      </c>
      <c r="Q627" s="14" t="str">
        <f t="shared" si="58"/>
        <v/>
      </c>
      <c r="R627" s="14" t="str">
        <f t="shared" si="59"/>
        <v/>
      </c>
      <c r="S627" s="6"/>
    </row>
    <row r="628" spans="1:19" x14ac:dyDescent="0.3">
      <c r="A628" s="6"/>
      <c r="B628" s="6"/>
      <c r="C628" s="8"/>
      <c r="D628" s="6"/>
      <c r="E628" s="7"/>
      <c r="F628" s="6"/>
      <c r="G628" s="12"/>
      <c r="H628" s="18" t="str">
        <f>IF($F628="","",IF($F628="SRD",1,IF($F628="USD",IFERROR(INDEX(Instellingen!$B$22:$B$221,MATCH($C628,Instellingen!$A$22:$A$221,1)),""),IF($F628="EUR",IFERROR(INDEX(Instellingen!$C$22:$C$221,MATCH($C628,Instellingen!$A$22:$A$221,1)),""),""))))</f>
        <v/>
      </c>
      <c r="I628" s="16" t="str">
        <f>IF($B628="","",IFERROR(VLOOKUP($B628,Facturen!$A$3:$W$304,5,FALSE),""))</f>
        <v/>
      </c>
      <c r="J628" s="18" t="str">
        <f>IF($I628="","",IF($I628="SRD",1,IF($I628="USD",IFERROR(INDEX(Instellingen!$B$22:$B$221,MATCH($C628,Instellingen!$A$22:$A$221,1)),""),IF($I628="EUR",IFERROR(INDEX(Instellingen!$C$22:$C$221,MATCH($C628,Instellingen!$A$22:$A$221,1)),""),""))))</f>
        <v/>
      </c>
      <c r="K628" s="14" t="str">
        <f t="shared" si="54"/>
        <v/>
      </c>
      <c r="L628" s="14" t="str">
        <f t="shared" si="55"/>
        <v/>
      </c>
      <c r="M628" s="14" t="str">
        <f>IF($B628="","",IFERROR(VLOOKUP($B628,Facturen!$A$3:$W$304,11,FALSE),""))</f>
        <v/>
      </c>
      <c r="N628" s="15" t="str">
        <f t="shared" si="56"/>
        <v/>
      </c>
      <c r="O628" s="15" t="str">
        <f>IF($B628="","",IFERROR(IF(VLOOKUP($B628,Facturen!$A$3:$W$304,7,FALSE)="",Instellingen!$B$4,VLOOKUP($B628,Facturen!$A$3:$W$304,7,FALSE)),""))</f>
        <v/>
      </c>
      <c r="P628" s="14" t="str">
        <f t="shared" si="57"/>
        <v/>
      </c>
      <c r="Q628" s="14" t="str">
        <f t="shared" si="58"/>
        <v/>
      </c>
      <c r="R628" s="14" t="str">
        <f t="shared" si="59"/>
        <v/>
      </c>
      <c r="S628" s="6"/>
    </row>
    <row r="629" spans="1:19" x14ac:dyDescent="0.3">
      <c r="A629" s="6"/>
      <c r="B629" s="6"/>
      <c r="C629" s="8"/>
      <c r="D629" s="6"/>
      <c r="E629" s="7"/>
      <c r="F629" s="6"/>
      <c r="G629" s="12"/>
      <c r="H629" s="18" t="str">
        <f>IF($F629="","",IF($F629="SRD",1,IF($F629="USD",IFERROR(INDEX(Instellingen!$B$22:$B$221,MATCH($C629,Instellingen!$A$22:$A$221,1)),""),IF($F629="EUR",IFERROR(INDEX(Instellingen!$C$22:$C$221,MATCH($C629,Instellingen!$A$22:$A$221,1)),""),""))))</f>
        <v/>
      </c>
      <c r="I629" s="16" t="str">
        <f>IF($B629="","",IFERROR(VLOOKUP($B629,Facturen!$A$3:$W$304,5,FALSE),""))</f>
        <v/>
      </c>
      <c r="J629" s="18" t="str">
        <f>IF($I629="","",IF($I629="SRD",1,IF($I629="USD",IFERROR(INDEX(Instellingen!$B$22:$B$221,MATCH($C629,Instellingen!$A$22:$A$221,1)),""),IF($I629="EUR",IFERROR(INDEX(Instellingen!$C$22:$C$221,MATCH($C629,Instellingen!$A$22:$A$221,1)),""),""))))</f>
        <v/>
      </c>
      <c r="K629" s="14" t="str">
        <f t="shared" si="54"/>
        <v/>
      </c>
      <c r="L629" s="14" t="str">
        <f t="shared" si="55"/>
        <v/>
      </c>
      <c r="M629" s="14" t="str">
        <f>IF($B629="","",IFERROR(VLOOKUP($B629,Facturen!$A$3:$W$304,11,FALSE),""))</f>
        <v/>
      </c>
      <c r="N629" s="15" t="str">
        <f t="shared" si="56"/>
        <v/>
      </c>
      <c r="O629" s="15" t="str">
        <f>IF($B629="","",IFERROR(IF(VLOOKUP($B629,Facturen!$A$3:$W$304,7,FALSE)="",Instellingen!$B$4,VLOOKUP($B629,Facturen!$A$3:$W$304,7,FALSE)),""))</f>
        <v/>
      </c>
      <c r="P629" s="14" t="str">
        <f t="shared" si="57"/>
        <v/>
      </c>
      <c r="Q629" s="14" t="str">
        <f t="shared" si="58"/>
        <v/>
      </c>
      <c r="R629" s="14" t="str">
        <f t="shared" si="59"/>
        <v/>
      </c>
      <c r="S629" s="6"/>
    </row>
    <row r="630" spans="1:19" x14ac:dyDescent="0.3">
      <c r="A630" s="6"/>
      <c r="B630" s="6"/>
      <c r="C630" s="8"/>
      <c r="D630" s="6"/>
      <c r="E630" s="7"/>
      <c r="F630" s="6"/>
      <c r="G630" s="12"/>
      <c r="H630" s="18" t="str">
        <f>IF($F630="","",IF($F630="SRD",1,IF($F630="USD",IFERROR(INDEX(Instellingen!$B$22:$B$221,MATCH($C630,Instellingen!$A$22:$A$221,1)),""),IF($F630="EUR",IFERROR(INDEX(Instellingen!$C$22:$C$221,MATCH($C630,Instellingen!$A$22:$A$221,1)),""),""))))</f>
        <v/>
      </c>
      <c r="I630" s="16" t="str">
        <f>IF($B630="","",IFERROR(VLOOKUP($B630,Facturen!$A$3:$W$304,5,FALSE),""))</f>
        <v/>
      </c>
      <c r="J630" s="18" t="str">
        <f>IF($I630="","",IF($I630="SRD",1,IF($I630="USD",IFERROR(INDEX(Instellingen!$B$22:$B$221,MATCH($C630,Instellingen!$A$22:$A$221,1)),""),IF($I630="EUR",IFERROR(INDEX(Instellingen!$C$22:$C$221,MATCH($C630,Instellingen!$A$22:$A$221,1)),""),""))))</f>
        <v/>
      </c>
      <c r="K630" s="14" t="str">
        <f t="shared" si="54"/>
        <v/>
      </c>
      <c r="L630" s="14" t="str">
        <f t="shared" si="55"/>
        <v/>
      </c>
      <c r="M630" s="14" t="str">
        <f>IF($B630="","",IFERROR(VLOOKUP($B630,Facturen!$A$3:$W$304,11,FALSE),""))</f>
        <v/>
      </c>
      <c r="N630" s="15" t="str">
        <f t="shared" si="56"/>
        <v/>
      </c>
      <c r="O630" s="15" t="str">
        <f>IF($B630="","",IFERROR(IF(VLOOKUP($B630,Facturen!$A$3:$W$304,7,FALSE)="",Instellingen!$B$4,VLOOKUP($B630,Facturen!$A$3:$W$304,7,FALSE)),""))</f>
        <v/>
      </c>
      <c r="P630" s="14" t="str">
        <f t="shared" si="57"/>
        <v/>
      </c>
      <c r="Q630" s="14" t="str">
        <f t="shared" si="58"/>
        <v/>
      </c>
      <c r="R630" s="14" t="str">
        <f t="shared" si="59"/>
        <v/>
      </c>
      <c r="S630" s="6"/>
    </row>
    <row r="631" spans="1:19" x14ac:dyDescent="0.3">
      <c r="A631" s="6"/>
      <c r="B631" s="6"/>
      <c r="C631" s="8"/>
      <c r="D631" s="6"/>
      <c r="E631" s="7"/>
      <c r="F631" s="6"/>
      <c r="G631" s="12"/>
      <c r="H631" s="18" t="str">
        <f>IF($F631="","",IF($F631="SRD",1,IF($F631="USD",IFERROR(INDEX(Instellingen!$B$22:$B$221,MATCH($C631,Instellingen!$A$22:$A$221,1)),""),IF($F631="EUR",IFERROR(INDEX(Instellingen!$C$22:$C$221,MATCH($C631,Instellingen!$A$22:$A$221,1)),""),""))))</f>
        <v/>
      </c>
      <c r="I631" s="16" t="str">
        <f>IF($B631="","",IFERROR(VLOOKUP($B631,Facturen!$A$3:$W$304,5,FALSE),""))</f>
        <v/>
      </c>
      <c r="J631" s="18" t="str">
        <f>IF($I631="","",IF($I631="SRD",1,IF($I631="USD",IFERROR(INDEX(Instellingen!$B$22:$B$221,MATCH($C631,Instellingen!$A$22:$A$221,1)),""),IF($I631="EUR",IFERROR(INDEX(Instellingen!$C$22:$C$221,MATCH($C631,Instellingen!$A$22:$A$221,1)),""),""))))</f>
        <v/>
      </c>
      <c r="K631" s="14" t="str">
        <f t="shared" si="54"/>
        <v/>
      </c>
      <c r="L631" s="14" t="str">
        <f t="shared" si="55"/>
        <v/>
      </c>
      <c r="M631" s="14" t="str">
        <f>IF($B631="","",IFERROR(VLOOKUP($B631,Facturen!$A$3:$W$304,11,FALSE),""))</f>
        <v/>
      </c>
      <c r="N631" s="15" t="str">
        <f t="shared" si="56"/>
        <v/>
      </c>
      <c r="O631" s="15" t="str">
        <f>IF($B631="","",IFERROR(IF(VLOOKUP($B631,Facturen!$A$3:$W$304,7,FALSE)="",Instellingen!$B$4,VLOOKUP($B631,Facturen!$A$3:$W$304,7,FALSE)),""))</f>
        <v/>
      </c>
      <c r="P631" s="14" t="str">
        <f t="shared" si="57"/>
        <v/>
      </c>
      <c r="Q631" s="14" t="str">
        <f t="shared" si="58"/>
        <v/>
      </c>
      <c r="R631" s="14" t="str">
        <f t="shared" si="59"/>
        <v/>
      </c>
      <c r="S631" s="6"/>
    </row>
    <row r="632" spans="1:19" x14ac:dyDescent="0.3">
      <c r="A632" s="6"/>
      <c r="B632" s="6"/>
      <c r="C632" s="8"/>
      <c r="D632" s="6"/>
      <c r="E632" s="7"/>
      <c r="F632" s="6"/>
      <c r="G632" s="12"/>
      <c r="H632" s="18" t="str">
        <f>IF($F632="","",IF($F632="SRD",1,IF($F632="USD",IFERROR(INDEX(Instellingen!$B$22:$B$221,MATCH($C632,Instellingen!$A$22:$A$221,1)),""),IF($F632="EUR",IFERROR(INDEX(Instellingen!$C$22:$C$221,MATCH($C632,Instellingen!$A$22:$A$221,1)),""),""))))</f>
        <v/>
      </c>
      <c r="I632" s="16" t="str">
        <f>IF($B632="","",IFERROR(VLOOKUP($B632,Facturen!$A$3:$W$304,5,FALSE),""))</f>
        <v/>
      </c>
      <c r="J632" s="18" t="str">
        <f>IF($I632="","",IF($I632="SRD",1,IF($I632="USD",IFERROR(INDEX(Instellingen!$B$22:$B$221,MATCH($C632,Instellingen!$A$22:$A$221,1)),""),IF($I632="EUR",IFERROR(INDEX(Instellingen!$C$22:$C$221,MATCH($C632,Instellingen!$A$22:$A$221,1)),""),""))))</f>
        <v/>
      </c>
      <c r="K632" s="14" t="str">
        <f t="shared" si="54"/>
        <v/>
      </c>
      <c r="L632" s="14" t="str">
        <f t="shared" si="55"/>
        <v/>
      </c>
      <c r="M632" s="14" t="str">
        <f>IF($B632="","",IFERROR(VLOOKUP($B632,Facturen!$A$3:$W$304,11,FALSE),""))</f>
        <v/>
      </c>
      <c r="N632" s="15" t="str">
        <f t="shared" si="56"/>
        <v/>
      </c>
      <c r="O632" s="15" t="str">
        <f>IF($B632="","",IFERROR(IF(VLOOKUP($B632,Facturen!$A$3:$W$304,7,FALSE)="",Instellingen!$B$4,VLOOKUP($B632,Facturen!$A$3:$W$304,7,FALSE)),""))</f>
        <v/>
      </c>
      <c r="P632" s="14" t="str">
        <f t="shared" si="57"/>
        <v/>
      </c>
      <c r="Q632" s="14" t="str">
        <f t="shared" si="58"/>
        <v/>
      </c>
      <c r="R632" s="14" t="str">
        <f t="shared" si="59"/>
        <v/>
      </c>
      <c r="S632" s="6"/>
    </row>
    <row r="633" spans="1:19" x14ac:dyDescent="0.3">
      <c r="A633" s="6"/>
      <c r="B633" s="6"/>
      <c r="C633" s="8"/>
      <c r="D633" s="6"/>
      <c r="E633" s="7"/>
      <c r="F633" s="6"/>
      <c r="G633" s="12"/>
      <c r="H633" s="18" t="str">
        <f>IF($F633="","",IF($F633="SRD",1,IF($F633="USD",IFERROR(INDEX(Instellingen!$B$22:$B$221,MATCH($C633,Instellingen!$A$22:$A$221,1)),""),IF($F633="EUR",IFERROR(INDEX(Instellingen!$C$22:$C$221,MATCH($C633,Instellingen!$A$22:$A$221,1)),""),""))))</f>
        <v/>
      </c>
      <c r="I633" s="16" t="str">
        <f>IF($B633="","",IFERROR(VLOOKUP($B633,Facturen!$A$3:$W$304,5,FALSE),""))</f>
        <v/>
      </c>
      <c r="J633" s="18" t="str">
        <f>IF($I633="","",IF($I633="SRD",1,IF($I633="USD",IFERROR(INDEX(Instellingen!$B$22:$B$221,MATCH($C633,Instellingen!$A$22:$A$221,1)),""),IF($I633="EUR",IFERROR(INDEX(Instellingen!$C$22:$C$221,MATCH($C633,Instellingen!$A$22:$A$221,1)),""),""))))</f>
        <v/>
      </c>
      <c r="K633" s="14" t="str">
        <f t="shared" si="54"/>
        <v/>
      </c>
      <c r="L633" s="14" t="str">
        <f t="shared" si="55"/>
        <v/>
      </c>
      <c r="M633" s="14" t="str">
        <f>IF($B633="","",IFERROR(VLOOKUP($B633,Facturen!$A$3:$W$304,11,FALSE),""))</f>
        <v/>
      </c>
      <c r="N633" s="15" t="str">
        <f t="shared" si="56"/>
        <v/>
      </c>
      <c r="O633" s="15" t="str">
        <f>IF($B633="","",IFERROR(IF(VLOOKUP($B633,Facturen!$A$3:$W$304,7,FALSE)="",Instellingen!$B$4,VLOOKUP($B633,Facturen!$A$3:$W$304,7,FALSE)),""))</f>
        <v/>
      </c>
      <c r="P633" s="14" t="str">
        <f t="shared" si="57"/>
        <v/>
      </c>
      <c r="Q633" s="14" t="str">
        <f t="shared" si="58"/>
        <v/>
      </c>
      <c r="R633" s="14" t="str">
        <f t="shared" si="59"/>
        <v/>
      </c>
      <c r="S633" s="6"/>
    </row>
    <row r="634" spans="1:19" x14ac:dyDescent="0.3">
      <c r="A634" s="6"/>
      <c r="B634" s="6"/>
      <c r="C634" s="8"/>
      <c r="D634" s="6"/>
      <c r="E634" s="7"/>
      <c r="F634" s="6"/>
      <c r="G634" s="12"/>
      <c r="H634" s="18" t="str">
        <f>IF($F634="","",IF($F634="SRD",1,IF($F634="USD",IFERROR(INDEX(Instellingen!$B$22:$B$221,MATCH($C634,Instellingen!$A$22:$A$221,1)),""),IF($F634="EUR",IFERROR(INDEX(Instellingen!$C$22:$C$221,MATCH($C634,Instellingen!$A$22:$A$221,1)),""),""))))</f>
        <v/>
      </c>
      <c r="I634" s="16" t="str">
        <f>IF($B634="","",IFERROR(VLOOKUP($B634,Facturen!$A$3:$W$304,5,FALSE),""))</f>
        <v/>
      </c>
      <c r="J634" s="18" t="str">
        <f>IF($I634="","",IF($I634="SRD",1,IF($I634="USD",IFERROR(INDEX(Instellingen!$B$22:$B$221,MATCH($C634,Instellingen!$A$22:$A$221,1)),""),IF($I634="EUR",IFERROR(INDEX(Instellingen!$C$22:$C$221,MATCH($C634,Instellingen!$A$22:$A$221,1)),""),""))))</f>
        <v/>
      </c>
      <c r="K634" s="14" t="str">
        <f t="shared" si="54"/>
        <v/>
      </c>
      <c r="L634" s="14" t="str">
        <f t="shared" si="55"/>
        <v/>
      </c>
      <c r="M634" s="14" t="str">
        <f>IF($B634="","",IFERROR(VLOOKUP($B634,Facturen!$A$3:$W$304,11,FALSE),""))</f>
        <v/>
      </c>
      <c r="N634" s="15" t="str">
        <f t="shared" si="56"/>
        <v/>
      </c>
      <c r="O634" s="15" t="str">
        <f>IF($B634="","",IFERROR(IF(VLOOKUP($B634,Facturen!$A$3:$W$304,7,FALSE)="",Instellingen!$B$4,VLOOKUP($B634,Facturen!$A$3:$W$304,7,FALSE)),""))</f>
        <v/>
      </c>
      <c r="P634" s="14" t="str">
        <f t="shared" si="57"/>
        <v/>
      </c>
      <c r="Q634" s="14" t="str">
        <f t="shared" si="58"/>
        <v/>
      </c>
      <c r="R634" s="14" t="str">
        <f t="shared" si="59"/>
        <v/>
      </c>
      <c r="S634" s="6"/>
    </row>
    <row r="635" spans="1:19" x14ac:dyDescent="0.3">
      <c r="A635" s="6"/>
      <c r="B635" s="6"/>
      <c r="C635" s="8"/>
      <c r="D635" s="6"/>
      <c r="E635" s="7"/>
      <c r="F635" s="6"/>
      <c r="G635" s="12"/>
      <c r="H635" s="18" t="str">
        <f>IF($F635="","",IF($F635="SRD",1,IF($F635="USD",IFERROR(INDEX(Instellingen!$B$22:$B$221,MATCH($C635,Instellingen!$A$22:$A$221,1)),""),IF($F635="EUR",IFERROR(INDEX(Instellingen!$C$22:$C$221,MATCH($C635,Instellingen!$A$22:$A$221,1)),""),""))))</f>
        <v/>
      </c>
      <c r="I635" s="16" t="str">
        <f>IF($B635="","",IFERROR(VLOOKUP($B635,Facturen!$A$3:$W$304,5,FALSE),""))</f>
        <v/>
      </c>
      <c r="J635" s="18" t="str">
        <f>IF($I635="","",IF($I635="SRD",1,IF($I635="USD",IFERROR(INDEX(Instellingen!$B$22:$B$221,MATCH($C635,Instellingen!$A$22:$A$221,1)),""),IF($I635="EUR",IFERROR(INDEX(Instellingen!$C$22:$C$221,MATCH($C635,Instellingen!$A$22:$A$221,1)),""),""))))</f>
        <v/>
      </c>
      <c r="K635" s="14" t="str">
        <f t="shared" si="54"/>
        <v/>
      </c>
      <c r="L635" s="14" t="str">
        <f t="shared" si="55"/>
        <v/>
      </c>
      <c r="M635" s="14" t="str">
        <f>IF($B635="","",IFERROR(VLOOKUP($B635,Facturen!$A$3:$W$304,11,FALSE),""))</f>
        <v/>
      </c>
      <c r="N635" s="15" t="str">
        <f t="shared" si="56"/>
        <v/>
      </c>
      <c r="O635" s="15" t="str">
        <f>IF($B635="","",IFERROR(IF(VLOOKUP($B635,Facturen!$A$3:$W$304,7,FALSE)="",Instellingen!$B$4,VLOOKUP($B635,Facturen!$A$3:$W$304,7,FALSE)),""))</f>
        <v/>
      </c>
      <c r="P635" s="14" t="str">
        <f t="shared" si="57"/>
        <v/>
      </c>
      <c r="Q635" s="14" t="str">
        <f t="shared" si="58"/>
        <v/>
      </c>
      <c r="R635" s="14" t="str">
        <f t="shared" si="59"/>
        <v/>
      </c>
      <c r="S635" s="6"/>
    </row>
    <row r="636" spans="1:19" x14ac:dyDescent="0.3">
      <c r="A636" s="6"/>
      <c r="B636" s="6"/>
      <c r="C636" s="8"/>
      <c r="D636" s="6"/>
      <c r="E636" s="7"/>
      <c r="F636" s="6"/>
      <c r="G636" s="12"/>
      <c r="H636" s="18" t="str">
        <f>IF($F636="","",IF($F636="SRD",1,IF($F636="USD",IFERROR(INDEX(Instellingen!$B$22:$B$221,MATCH($C636,Instellingen!$A$22:$A$221,1)),""),IF($F636="EUR",IFERROR(INDEX(Instellingen!$C$22:$C$221,MATCH($C636,Instellingen!$A$22:$A$221,1)),""),""))))</f>
        <v/>
      </c>
      <c r="I636" s="16" t="str">
        <f>IF($B636="","",IFERROR(VLOOKUP($B636,Facturen!$A$3:$W$304,5,FALSE),""))</f>
        <v/>
      </c>
      <c r="J636" s="18" t="str">
        <f>IF($I636="","",IF($I636="SRD",1,IF($I636="USD",IFERROR(INDEX(Instellingen!$B$22:$B$221,MATCH($C636,Instellingen!$A$22:$A$221,1)),""),IF($I636="EUR",IFERROR(INDEX(Instellingen!$C$22:$C$221,MATCH($C636,Instellingen!$A$22:$A$221,1)),""),""))))</f>
        <v/>
      </c>
      <c r="K636" s="14" t="str">
        <f t="shared" si="54"/>
        <v/>
      </c>
      <c r="L636" s="14" t="str">
        <f t="shared" si="55"/>
        <v/>
      </c>
      <c r="M636" s="14" t="str">
        <f>IF($B636="","",IFERROR(VLOOKUP($B636,Facturen!$A$3:$W$304,11,FALSE),""))</f>
        <v/>
      </c>
      <c r="N636" s="15" t="str">
        <f t="shared" si="56"/>
        <v/>
      </c>
      <c r="O636" s="15" t="str">
        <f>IF($B636="","",IFERROR(IF(VLOOKUP($B636,Facturen!$A$3:$W$304,7,FALSE)="",Instellingen!$B$4,VLOOKUP($B636,Facturen!$A$3:$W$304,7,FALSE)),""))</f>
        <v/>
      </c>
      <c r="P636" s="14" t="str">
        <f t="shared" si="57"/>
        <v/>
      </c>
      <c r="Q636" s="14" t="str">
        <f t="shared" si="58"/>
        <v/>
      </c>
      <c r="R636" s="14" t="str">
        <f t="shared" si="59"/>
        <v/>
      </c>
      <c r="S636" s="6"/>
    </row>
    <row r="637" spans="1:19" x14ac:dyDescent="0.3">
      <c r="A637" s="6"/>
      <c r="B637" s="6"/>
      <c r="C637" s="8"/>
      <c r="D637" s="6"/>
      <c r="E637" s="7"/>
      <c r="F637" s="6"/>
      <c r="G637" s="12"/>
      <c r="H637" s="18" t="str">
        <f>IF($F637="","",IF($F637="SRD",1,IF($F637="USD",IFERROR(INDEX(Instellingen!$B$22:$B$221,MATCH($C637,Instellingen!$A$22:$A$221,1)),""),IF($F637="EUR",IFERROR(INDEX(Instellingen!$C$22:$C$221,MATCH($C637,Instellingen!$A$22:$A$221,1)),""),""))))</f>
        <v/>
      </c>
      <c r="I637" s="16" t="str">
        <f>IF($B637="","",IFERROR(VLOOKUP($B637,Facturen!$A$3:$W$304,5,FALSE),""))</f>
        <v/>
      </c>
      <c r="J637" s="18" t="str">
        <f>IF($I637="","",IF($I637="SRD",1,IF($I637="USD",IFERROR(INDEX(Instellingen!$B$22:$B$221,MATCH($C637,Instellingen!$A$22:$A$221,1)),""),IF($I637="EUR",IFERROR(INDEX(Instellingen!$C$22:$C$221,MATCH($C637,Instellingen!$A$22:$A$221,1)),""),""))))</f>
        <v/>
      </c>
      <c r="K637" s="14" t="str">
        <f t="shared" si="54"/>
        <v/>
      </c>
      <c r="L637" s="14" t="str">
        <f t="shared" si="55"/>
        <v/>
      </c>
      <c r="M637" s="14" t="str">
        <f>IF($B637="","",IFERROR(VLOOKUP($B637,Facturen!$A$3:$W$304,11,FALSE),""))</f>
        <v/>
      </c>
      <c r="N637" s="15" t="str">
        <f t="shared" si="56"/>
        <v/>
      </c>
      <c r="O637" s="15" t="str">
        <f>IF($B637="","",IFERROR(IF(VLOOKUP($B637,Facturen!$A$3:$W$304,7,FALSE)="",Instellingen!$B$4,VLOOKUP($B637,Facturen!$A$3:$W$304,7,FALSE)),""))</f>
        <v/>
      </c>
      <c r="P637" s="14" t="str">
        <f t="shared" si="57"/>
        <v/>
      </c>
      <c r="Q637" s="14" t="str">
        <f t="shared" si="58"/>
        <v/>
      </c>
      <c r="R637" s="14" t="str">
        <f t="shared" si="59"/>
        <v/>
      </c>
      <c r="S637" s="6"/>
    </row>
    <row r="638" spans="1:19" x14ac:dyDescent="0.3">
      <c r="A638" s="6"/>
      <c r="B638" s="6"/>
      <c r="C638" s="8"/>
      <c r="D638" s="6"/>
      <c r="E638" s="7"/>
      <c r="F638" s="6"/>
      <c r="G638" s="12"/>
      <c r="H638" s="18" t="str">
        <f>IF($F638="","",IF($F638="SRD",1,IF($F638="USD",IFERROR(INDEX(Instellingen!$B$22:$B$221,MATCH($C638,Instellingen!$A$22:$A$221,1)),""),IF($F638="EUR",IFERROR(INDEX(Instellingen!$C$22:$C$221,MATCH($C638,Instellingen!$A$22:$A$221,1)),""),""))))</f>
        <v/>
      </c>
      <c r="I638" s="16" t="str">
        <f>IF($B638="","",IFERROR(VLOOKUP($B638,Facturen!$A$3:$W$304,5,FALSE),""))</f>
        <v/>
      </c>
      <c r="J638" s="18" t="str">
        <f>IF($I638="","",IF($I638="SRD",1,IF($I638="USD",IFERROR(INDEX(Instellingen!$B$22:$B$221,MATCH($C638,Instellingen!$A$22:$A$221,1)),""),IF($I638="EUR",IFERROR(INDEX(Instellingen!$C$22:$C$221,MATCH($C638,Instellingen!$A$22:$A$221,1)),""),""))))</f>
        <v/>
      </c>
      <c r="K638" s="14" t="str">
        <f t="shared" si="54"/>
        <v/>
      </c>
      <c r="L638" s="14" t="str">
        <f t="shared" si="55"/>
        <v/>
      </c>
      <c r="M638" s="14" t="str">
        <f>IF($B638="","",IFERROR(VLOOKUP($B638,Facturen!$A$3:$W$304,11,FALSE),""))</f>
        <v/>
      </c>
      <c r="N638" s="15" t="str">
        <f t="shared" si="56"/>
        <v/>
      </c>
      <c r="O638" s="15" t="str">
        <f>IF($B638="","",IFERROR(IF(VLOOKUP($B638,Facturen!$A$3:$W$304,7,FALSE)="",Instellingen!$B$4,VLOOKUP($B638,Facturen!$A$3:$W$304,7,FALSE)),""))</f>
        <v/>
      </c>
      <c r="P638" s="14" t="str">
        <f t="shared" si="57"/>
        <v/>
      </c>
      <c r="Q638" s="14" t="str">
        <f t="shared" si="58"/>
        <v/>
      </c>
      <c r="R638" s="14" t="str">
        <f t="shared" si="59"/>
        <v/>
      </c>
      <c r="S638" s="6"/>
    </row>
    <row r="639" spans="1:19" x14ac:dyDescent="0.3">
      <c r="A639" s="6"/>
      <c r="B639" s="6"/>
      <c r="C639" s="8"/>
      <c r="D639" s="6"/>
      <c r="E639" s="7"/>
      <c r="F639" s="6"/>
      <c r="G639" s="12"/>
      <c r="H639" s="18" t="str">
        <f>IF($F639="","",IF($F639="SRD",1,IF($F639="USD",IFERROR(INDEX(Instellingen!$B$22:$B$221,MATCH($C639,Instellingen!$A$22:$A$221,1)),""),IF($F639="EUR",IFERROR(INDEX(Instellingen!$C$22:$C$221,MATCH($C639,Instellingen!$A$22:$A$221,1)),""),""))))</f>
        <v/>
      </c>
      <c r="I639" s="16" t="str">
        <f>IF($B639="","",IFERROR(VLOOKUP($B639,Facturen!$A$3:$W$304,5,FALSE),""))</f>
        <v/>
      </c>
      <c r="J639" s="18" t="str">
        <f>IF($I639="","",IF($I639="SRD",1,IF($I639="USD",IFERROR(INDEX(Instellingen!$B$22:$B$221,MATCH($C639,Instellingen!$A$22:$A$221,1)),""),IF($I639="EUR",IFERROR(INDEX(Instellingen!$C$22:$C$221,MATCH($C639,Instellingen!$A$22:$A$221,1)),""),""))))</f>
        <v/>
      </c>
      <c r="K639" s="14" t="str">
        <f t="shared" si="54"/>
        <v/>
      </c>
      <c r="L639" s="14" t="str">
        <f t="shared" si="55"/>
        <v/>
      </c>
      <c r="M639" s="14" t="str">
        <f>IF($B639="","",IFERROR(VLOOKUP($B639,Facturen!$A$3:$W$304,11,FALSE),""))</f>
        <v/>
      </c>
      <c r="N639" s="15" t="str">
        <f t="shared" si="56"/>
        <v/>
      </c>
      <c r="O639" s="15" t="str">
        <f>IF($B639="","",IFERROR(IF(VLOOKUP($B639,Facturen!$A$3:$W$304,7,FALSE)="",Instellingen!$B$4,VLOOKUP($B639,Facturen!$A$3:$W$304,7,FALSE)),""))</f>
        <v/>
      </c>
      <c r="P639" s="14" t="str">
        <f t="shared" si="57"/>
        <v/>
      </c>
      <c r="Q639" s="14" t="str">
        <f t="shared" si="58"/>
        <v/>
      </c>
      <c r="R639" s="14" t="str">
        <f t="shared" si="59"/>
        <v/>
      </c>
      <c r="S639" s="6"/>
    </row>
    <row r="640" spans="1:19" x14ac:dyDescent="0.3">
      <c r="A640" s="6"/>
      <c r="B640" s="6"/>
      <c r="C640" s="8"/>
      <c r="D640" s="6"/>
      <c r="E640" s="7"/>
      <c r="F640" s="6"/>
      <c r="G640" s="12"/>
      <c r="H640" s="18" t="str">
        <f>IF($F640="","",IF($F640="SRD",1,IF($F640="USD",IFERROR(INDEX(Instellingen!$B$22:$B$221,MATCH($C640,Instellingen!$A$22:$A$221,1)),""),IF($F640="EUR",IFERROR(INDEX(Instellingen!$C$22:$C$221,MATCH($C640,Instellingen!$A$22:$A$221,1)),""),""))))</f>
        <v/>
      </c>
      <c r="I640" s="16" t="str">
        <f>IF($B640="","",IFERROR(VLOOKUP($B640,Facturen!$A$3:$W$304,5,FALSE),""))</f>
        <v/>
      </c>
      <c r="J640" s="18" t="str">
        <f>IF($I640="","",IF($I640="SRD",1,IF($I640="USD",IFERROR(INDEX(Instellingen!$B$22:$B$221,MATCH($C640,Instellingen!$A$22:$A$221,1)),""),IF($I640="EUR",IFERROR(INDEX(Instellingen!$C$22:$C$221,MATCH($C640,Instellingen!$A$22:$A$221,1)),""),""))))</f>
        <v/>
      </c>
      <c r="K640" s="14" t="str">
        <f t="shared" si="54"/>
        <v/>
      </c>
      <c r="L640" s="14" t="str">
        <f t="shared" si="55"/>
        <v/>
      </c>
      <c r="M640" s="14" t="str">
        <f>IF($B640="","",IFERROR(VLOOKUP($B640,Facturen!$A$3:$W$304,11,FALSE),""))</f>
        <v/>
      </c>
      <c r="N640" s="15" t="str">
        <f t="shared" si="56"/>
        <v/>
      </c>
      <c r="O640" s="15" t="str">
        <f>IF($B640="","",IFERROR(IF(VLOOKUP($B640,Facturen!$A$3:$W$304,7,FALSE)="",Instellingen!$B$4,VLOOKUP($B640,Facturen!$A$3:$W$304,7,FALSE)),""))</f>
        <v/>
      </c>
      <c r="P640" s="14" t="str">
        <f t="shared" si="57"/>
        <v/>
      </c>
      <c r="Q640" s="14" t="str">
        <f t="shared" si="58"/>
        <v/>
      </c>
      <c r="R640" s="14" t="str">
        <f t="shared" si="59"/>
        <v/>
      </c>
      <c r="S640" s="6"/>
    </row>
    <row r="641" spans="1:19" x14ac:dyDescent="0.3">
      <c r="A641" s="6"/>
      <c r="B641" s="6"/>
      <c r="C641" s="8"/>
      <c r="D641" s="6"/>
      <c r="E641" s="7"/>
      <c r="F641" s="6"/>
      <c r="G641" s="12"/>
      <c r="H641" s="18" t="str">
        <f>IF($F641="","",IF($F641="SRD",1,IF($F641="USD",IFERROR(INDEX(Instellingen!$B$22:$B$221,MATCH($C641,Instellingen!$A$22:$A$221,1)),""),IF($F641="EUR",IFERROR(INDEX(Instellingen!$C$22:$C$221,MATCH($C641,Instellingen!$A$22:$A$221,1)),""),""))))</f>
        <v/>
      </c>
      <c r="I641" s="16" t="str">
        <f>IF($B641="","",IFERROR(VLOOKUP($B641,Facturen!$A$3:$W$304,5,FALSE),""))</f>
        <v/>
      </c>
      <c r="J641" s="18" t="str">
        <f>IF($I641="","",IF($I641="SRD",1,IF($I641="USD",IFERROR(INDEX(Instellingen!$B$22:$B$221,MATCH($C641,Instellingen!$A$22:$A$221,1)),""),IF($I641="EUR",IFERROR(INDEX(Instellingen!$C$22:$C$221,MATCH($C641,Instellingen!$A$22:$A$221,1)),""),""))))</f>
        <v/>
      </c>
      <c r="K641" s="14" t="str">
        <f t="shared" si="54"/>
        <v/>
      </c>
      <c r="L641" s="14" t="str">
        <f t="shared" si="55"/>
        <v/>
      </c>
      <c r="M641" s="14" t="str">
        <f>IF($B641="","",IFERROR(VLOOKUP($B641,Facturen!$A$3:$W$304,11,FALSE),""))</f>
        <v/>
      </c>
      <c r="N641" s="15" t="str">
        <f t="shared" si="56"/>
        <v/>
      </c>
      <c r="O641" s="15" t="str">
        <f>IF($B641="","",IFERROR(IF(VLOOKUP($B641,Facturen!$A$3:$W$304,7,FALSE)="",Instellingen!$B$4,VLOOKUP($B641,Facturen!$A$3:$W$304,7,FALSE)),""))</f>
        <v/>
      </c>
      <c r="P641" s="14" t="str">
        <f t="shared" si="57"/>
        <v/>
      </c>
      <c r="Q641" s="14" t="str">
        <f t="shared" si="58"/>
        <v/>
      </c>
      <c r="R641" s="14" t="str">
        <f t="shared" si="59"/>
        <v/>
      </c>
      <c r="S641" s="6"/>
    </row>
    <row r="642" spans="1:19" x14ac:dyDescent="0.3">
      <c r="A642" s="6"/>
      <c r="B642" s="6"/>
      <c r="C642" s="8"/>
      <c r="D642" s="6"/>
      <c r="E642" s="7"/>
      <c r="F642" s="6"/>
      <c r="G642" s="12"/>
      <c r="H642" s="18" t="str">
        <f>IF($F642="","",IF($F642="SRD",1,IF($F642="USD",IFERROR(INDEX(Instellingen!$B$22:$B$221,MATCH($C642,Instellingen!$A$22:$A$221,1)),""),IF($F642="EUR",IFERROR(INDEX(Instellingen!$C$22:$C$221,MATCH($C642,Instellingen!$A$22:$A$221,1)),""),""))))</f>
        <v/>
      </c>
      <c r="I642" s="16" t="str">
        <f>IF($B642="","",IFERROR(VLOOKUP($B642,Facturen!$A$3:$W$304,5,FALSE),""))</f>
        <v/>
      </c>
      <c r="J642" s="18" t="str">
        <f>IF($I642="","",IF($I642="SRD",1,IF($I642="USD",IFERROR(INDEX(Instellingen!$B$22:$B$221,MATCH($C642,Instellingen!$A$22:$A$221,1)),""),IF($I642="EUR",IFERROR(INDEX(Instellingen!$C$22:$C$221,MATCH($C642,Instellingen!$A$22:$A$221,1)),""),""))))</f>
        <v/>
      </c>
      <c r="K642" s="14" t="str">
        <f t="shared" si="54"/>
        <v/>
      </c>
      <c r="L642" s="14" t="str">
        <f t="shared" si="55"/>
        <v/>
      </c>
      <c r="M642" s="14" t="str">
        <f>IF($B642="","",IFERROR(VLOOKUP($B642,Facturen!$A$3:$W$304,11,FALSE),""))</f>
        <v/>
      </c>
      <c r="N642" s="15" t="str">
        <f t="shared" si="56"/>
        <v/>
      </c>
      <c r="O642" s="15" t="str">
        <f>IF($B642="","",IFERROR(IF(VLOOKUP($B642,Facturen!$A$3:$W$304,7,FALSE)="",Instellingen!$B$4,VLOOKUP($B642,Facturen!$A$3:$W$304,7,FALSE)),""))</f>
        <v/>
      </c>
      <c r="P642" s="14" t="str">
        <f t="shared" si="57"/>
        <v/>
      </c>
      <c r="Q642" s="14" t="str">
        <f t="shared" si="58"/>
        <v/>
      </c>
      <c r="R642" s="14" t="str">
        <f t="shared" si="59"/>
        <v/>
      </c>
      <c r="S642" s="6"/>
    </row>
    <row r="643" spans="1:19" x14ac:dyDescent="0.3">
      <c r="A643" s="6"/>
      <c r="B643" s="6"/>
      <c r="C643" s="8"/>
      <c r="D643" s="6"/>
      <c r="E643" s="7"/>
      <c r="F643" s="6"/>
      <c r="G643" s="12"/>
      <c r="H643" s="18" t="str">
        <f>IF($F643="","",IF($F643="SRD",1,IF($F643="USD",IFERROR(INDEX(Instellingen!$B$22:$B$221,MATCH($C643,Instellingen!$A$22:$A$221,1)),""),IF($F643="EUR",IFERROR(INDEX(Instellingen!$C$22:$C$221,MATCH($C643,Instellingen!$A$22:$A$221,1)),""),""))))</f>
        <v/>
      </c>
      <c r="I643" s="16" t="str">
        <f>IF($B643="","",IFERROR(VLOOKUP($B643,Facturen!$A$3:$W$304,5,FALSE),""))</f>
        <v/>
      </c>
      <c r="J643" s="18" t="str">
        <f>IF($I643="","",IF($I643="SRD",1,IF($I643="USD",IFERROR(INDEX(Instellingen!$B$22:$B$221,MATCH($C643,Instellingen!$A$22:$A$221,1)),""),IF($I643="EUR",IFERROR(INDEX(Instellingen!$C$22:$C$221,MATCH($C643,Instellingen!$A$22:$A$221,1)),""),""))))</f>
        <v/>
      </c>
      <c r="K643" s="14" t="str">
        <f t="shared" ref="K643:K706" si="60">IF($G643="","",IFERROR($G643*$H643/$J643,0))</f>
        <v/>
      </c>
      <c r="L643" s="14" t="str">
        <f t="shared" ref="L643:L706" si="61">IF($G643="","",IFERROR($G643*$H643,0))</f>
        <v/>
      </c>
      <c r="M643" s="14" t="str">
        <f>IF($B643="","",IFERROR(VLOOKUP($B643,Facturen!$A$3:$W$304,11,FALSE),""))</f>
        <v/>
      </c>
      <c r="N643" s="15" t="str">
        <f t="shared" ref="N643:N706" si="62">IF($M643="","",IFERROR($K643/$M643,0))</f>
        <v/>
      </c>
      <c r="O643" s="15" t="str">
        <f>IF($B643="","",IFERROR(IF(VLOOKUP($B643,Facturen!$A$3:$W$304,7,FALSE)="",Instellingen!$B$4,VLOOKUP($B643,Facturen!$A$3:$W$304,7,FALSE)),""))</f>
        <v/>
      </c>
      <c r="P643" s="14" t="str">
        <f t="shared" ref="P643:P706" si="63">IF($L643="","",IFERROR($L643*$O643/(1+$O643),0))</f>
        <v/>
      </c>
      <c r="Q643" s="14" t="str">
        <f t="shared" ref="Q643:Q706" si="64">IF($E643="","",IFERROR($M643*$E643,0))</f>
        <v/>
      </c>
      <c r="R643" s="14" t="str">
        <f t="shared" ref="R643:R706" si="65">IF($Q643="","",IFERROR($Q643*$J643/$H643,0))</f>
        <v/>
      </c>
      <c r="S643" s="6"/>
    </row>
    <row r="644" spans="1:19" x14ac:dyDescent="0.3">
      <c r="A644" s="6"/>
      <c r="B644" s="6"/>
      <c r="C644" s="8"/>
      <c r="D644" s="6"/>
      <c r="E644" s="7"/>
      <c r="F644" s="6"/>
      <c r="G644" s="12"/>
      <c r="H644" s="18" t="str">
        <f>IF($F644="","",IF($F644="SRD",1,IF($F644="USD",IFERROR(INDEX(Instellingen!$B$22:$B$221,MATCH($C644,Instellingen!$A$22:$A$221,1)),""),IF($F644="EUR",IFERROR(INDEX(Instellingen!$C$22:$C$221,MATCH($C644,Instellingen!$A$22:$A$221,1)),""),""))))</f>
        <v/>
      </c>
      <c r="I644" s="16" t="str">
        <f>IF($B644="","",IFERROR(VLOOKUP($B644,Facturen!$A$3:$W$304,5,FALSE),""))</f>
        <v/>
      </c>
      <c r="J644" s="18" t="str">
        <f>IF($I644="","",IF($I644="SRD",1,IF($I644="USD",IFERROR(INDEX(Instellingen!$B$22:$B$221,MATCH($C644,Instellingen!$A$22:$A$221,1)),""),IF($I644="EUR",IFERROR(INDEX(Instellingen!$C$22:$C$221,MATCH($C644,Instellingen!$A$22:$A$221,1)),""),""))))</f>
        <v/>
      </c>
      <c r="K644" s="14" t="str">
        <f t="shared" si="60"/>
        <v/>
      </c>
      <c r="L644" s="14" t="str">
        <f t="shared" si="61"/>
        <v/>
      </c>
      <c r="M644" s="14" t="str">
        <f>IF($B644="","",IFERROR(VLOOKUP($B644,Facturen!$A$3:$W$304,11,FALSE),""))</f>
        <v/>
      </c>
      <c r="N644" s="15" t="str">
        <f t="shared" si="62"/>
        <v/>
      </c>
      <c r="O644" s="15" t="str">
        <f>IF($B644="","",IFERROR(IF(VLOOKUP($B644,Facturen!$A$3:$W$304,7,FALSE)="",Instellingen!$B$4,VLOOKUP($B644,Facturen!$A$3:$W$304,7,FALSE)),""))</f>
        <v/>
      </c>
      <c r="P644" s="14" t="str">
        <f t="shared" si="63"/>
        <v/>
      </c>
      <c r="Q644" s="14" t="str">
        <f t="shared" si="64"/>
        <v/>
      </c>
      <c r="R644" s="14" t="str">
        <f t="shared" si="65"/>
        <v/>
      </c>
      <c r="S644" s="6"/>
    </row>
    <row r="645" spans="1:19" x14ac:dyDescent="0.3">
      <c r="A645" s="6"/>
      <c r="B645" s="6"/>
      <c r="C645" s="8"/>
      <c r="D645" s="6"/>
      <c r="E645" s="7"/>
      <c r="F645" s="6"/>
      <c r="G645" s="12"/>
      <c r="H645" s="18" t="str">
        <f>IF($F645="","",IF($F645="SRD",1,IF($F645="USD",IFERROR(INDEX(Instellingen!$B$22:$B$221,MATCH($C645,Instellingen!$A$22:$A$221,1)),""),IF($F645="EUR",IFERROR(INDEX(Instellingen!$C$22:$C$221,MATCH($C645,Instellingen!$A$22:$A$221,1)),""),""))))</f>
        <v/>
      </c>
      <c r="I645" s="16" t="str">
        <f>IF($B645="","",IFERROR(VLOOKUP($B645,Facturen!$A$3:$W$304,5,FALSE),""))</f>
        <v/>
      </c>
      <c r="J645" s="18" t="str">
        <f>IF($I645="","",IF($I645="SRD",1,IF($I645="USD",IFERROR(INDEX(Instellingen!$B$22:$B$221,MATCH($C645,Instellingen!$A$22:$A$221,1)),""),IF($I645="EUR",IFERROR(INDEX(Instellingen!$C$22:$C$221,MATCH($C645,Instellingen!$A$22:$A$221,1)),""),""))))</f>
        <v/>
      </c>
      <c r="K645" s="14" t="str">
        <f t="shared" si="60"/>
        <v/>
      </c>
      <c r="L645" s="14" t="str">
        <f t="shared" si="61"/>
        <v/>
      </c>
      <c r="M645" s="14" t="str">
        <f>IF($B645="","",IFERROR(VLOOKUP($B645,Facturen!$A$3:$W$304,11,FALSE),""))</f>
        <v/>
      </c>
      <c r="N645" s="15" t="str">
        <f t="shared" si="62"/>
        <v/>
      </c>
      <c r="O645" s="15" t="str">
        <f>IF($B645="","",IFERROR(IF(VLOOKUP($B645,Facturen!$A$3:$W$304,7,FALSE)="",Instellingen!$B$4,VLOOKUP($B645,Facturen!$A$3:$W$304,7,FALSE)),""))</f>
        <v/>
      </c>
      <c r="P645" s="14" t="str">
        <f t="shared" si="63"/>
        <v/>
      </c>
      <c r="Q645" s="14" t="str">
        <f t="shared" si="64"/>
        <v/>
      </c>
      <c r="R645" s="14" t="str">
        <f t="shared" si="65"/>
        <v/>
      </c>
      <c r="S645" s="6"/>
    </row>
    <row r="646" spans="1:19" x14ac:dyDescent="0.3">
      <c r="A646" s="6"/>
      <c r="B646" s="6"/>
      <c r="C646" s="8"/>
      <c r="D646" s="6"/>
      <c r="E646" s="7"/>
      <c r="F646" s="6"/>
      <c r="G646" s="12"/>
      <c r="H646" s="18" t="str">
        <f>IF($F646="","",IF($F646="SRD",1,IF($F646="USD",IFERROR(INDEX(Instellingen!$B$22:$B$221,MATCH($C646,Instellingen!$A$22:$A$221,1)),""),IF($F646="EUR",IFERROR(INDEX(Instellingen!$C$22:$C$221,MATCH($C646,Instellingen!$A$22:$A$221,1)),""),""))))</f>
        <v/>
      </c>
      <c r="I646" s="16" t="str">
        <f>IF($B646="","",IFERROR(VLOOKUP($B646,Facturen!$A$3:$W$304,5,FALSE),""))</f>
        <v/>
      </c>
      <c r="J646" s="18" t="str">
        <f>IF($I646="","",IF($I646="SRD",1,IF($I646="USD",IFERROR(INDEX(Instellingen!$B$22:$B$221,MATCH($C646,Instellingen!$A$22:$A$221,1)),""),IF($I646="EUR",IFERROR(INDEX(Instellingen!$C$22:$C$221,MATCH($C646,Instellingen!$A$22:$A$221,1)),""),""))))</f>
        <v/>
      </c>
      <c r="K646" s="14" t="str">
        <f t="shared" si="60"/>
        <v/>
      </c>
      <c r="L646" s="14" t="str">
        <f t="shared" si="61"/>
        <v/>
      </c>
      <c r="M646" s="14" t="str">
        <f>IF($B646="","",IFERROR(VLOOKUP($B646,Facturen!$A$3:$W$304,11,FALSE),""))</f>
        <v/>
      </c>
      <c r="N646" s="15" t="str">
        <f t="shared" si="62"/>
        <v/>
      </c>
      <c r="O646" s="15" t="str">
        <f>IF($B646="","",IFERROR(IF(VLOOKUP($B646,Facturen!$A$3:$W$304,7,FALSE)="",Instellingen!$B$4,VLOOKUP($B646,Facturen!$A$3:$W$304,7,FALSE)),""))</f>
        <v/>
      </c>
      <c r="P646" s="14" t="str">
        <f t="shared" si="63"/>
        <v/>
      </c>
      <c r="Q646" s="14" t="str">
        <f t="shared" si="64"/>
        <v/>
      </c>
      <c r="R646" s="14" t="str">
        <f t="shared" si="65"/>
        <v/>
      </c>
      <c r="S646" s="6"/>
    </row>
    <row r="647" spans="1:19" x14ac:dyDescent="0.3">
      <c r="A647" s="6"/>
      <c r="B647" s="6"/>
      <c r="C647" s="8"/>
      <c r="D647" s="6"/>
      <c r="E647" s="7"/>
      <c r="F647" s="6"/>
      <c r="G647" s="12"/>
      <c r="H647" s="18" t="str">
        <f>IF($F647="","",IF($F647="SRD",1,IF($F647="USD",IFERROR(INDEX(Instellingen!$B$22:$B$221,MATCH($C647,Instellingen!$A$22:$A$221,1)),""),IF($F647="EUR",IFERROR(INDEX(Instellingen!$C$22:$C$221,MATCH($C647,Instellingen!$A$22:$A$221,1)),""),""))))</f>
        <v/>
      </c>
      <c r="I647" s="16" t="str">
        <f>IF($B647="","",IFERROR(VLOOKUP($B647,Facturen!$A$3:$W$304,5,FALSE),""))</f>
        <v/>
      </c>
      <c r="J647" s="18" t="str">
        <f>IF($I647="","",IF($I647="SRD",1,IF($I647="USD",IFERROR(INDEX(Instellingen!$B$22:$B$221,MATCH($C647,Instellingen!$A$22:$A$221,1)),""),IF($I647="EUR",IFERROR(INDEX(Instellingen!$C$22:$C$221,MATCH($C647,Instellingen!$A$22:$A$221,1)),""),""))))</f>
        <v/>
      </c>
      <c r="K647" s="14" t="str">
        <f t="shared" si="60"/>
        <v/>
      </c>
      <c r="L647" s="14" t="str">
        <f t="shared" si="61"/>
        <v/>
      </c>
      <c r="M647" s="14" t="str">
        <f>IF($B647="","",IFERROR(VLOOKUP($B647,Facturen!$A$3:$W$304,11,FALSE),""))</f>
        <v/>
      </c>
      <c r="N647" s="15" t="str">
        <f t="shared" si="62"/>
        <v/>
      </c>
      <c r="O647" s="15" t="str">
        <f>IF($B647="","",IFERROR(IF(VLOOKUP($B647,Facturen!$A$3:$W$304,7,FALSE)="",Instellingen!$B$4,VLOOKUP($B647,Facturen!$A$3:$W$304,7,FALSE)),""))</f>
        <v/>
      </c>
      <c r="P647" s="14" t="str">
        <f t="shared" si="63"/>
        <v/>
      </c>
      <c r="Q647" s="14" t="str">
        <f t="shared" si="64"/>
        <v/>
      </c>
      <c r="R647" s="14" t="str">
        <f t="shared" si="65"/>
        <v/>
      </c>
      <c r="S647" s="6"/>
    </row>
    <row r="648" spans="1:19" x14ac:dyDescent="0.3">
      <c r="A648" s="6"/>
      <c r="B648" s="6"/>
      <c r="C648" s="8"/>
      <c r="D648" s="6"/>
      <c r="E648" s="7"/>
      <c r="F648" s="6"/>
      <c r="G648" s="12"/>
      <c r="H648" s="18" t="str">
        <f>IF($F648="","",IF($F648="SRD",1,IF($F648="USD",IFERROR(INDEX(Instellingen!$B$22:$B$221,MATCH($C648,Instellingen!$A$22:$A$221,1)),""),IF($F648="EUR",IFERROR(INDEX(Instellingen!$C$22:$C$221,MATCH($C648,Instellingen!$A$22:$A$221,1)),""),""))))</f>
        <v/>
      </c>
      <c r="I648" s="16" t="str">
        <f>IF($B648="","",IFERROR(VLOOKUP($B648,Facturen!$A$3:$W$304,5,FALSE),""))</f>
        <v/>
      </c>
      <c r="J648" s="18" t="str">
        <f>IF($I648="","",IF($I648="SRD",1,IF($I648="USD",IFERROR(INDEX(Instellingen!$B$22:$B$221,MATCH($C648,Instellingen!$A$22:$A$221,1)),""),IF($I648="EUR",IFERROR(INDEX(Instellingen!$C$22:$C$221,MATCH($C648,Instellingen!$A$22:$A$221,1)),""),""))))</f>
        <v/>
      </c>
      <c r="K648" s="14" t="str">
        <f t="shared" si="60"/>
        <v/>
      </c>
      <c r="L648" s="14" t="str">
        <f t="shared" si="61"/>
        <v/>
      </c>
      <c r="M648" s="14" t="str">
        <f>IF($B648="","",IFERROR(VLOOKUP($B648,Facturen!$A$3:$W$304,11,FALSE),""))</f>
        <v/>
      </c>
      <c r="N648" s="15" t="str">
        <f t="shared" si="62"/>
        <v/>
      </c>
      <c r="O648" s="15" t="str">
        <f>IF($B648="","",IFERROR(IF(VLOOKUP($B648,Facturen!$A$3:$W$304,7,FALSE)="",Instellingen!$B$4,VLOOKUP($B648,Facturen!$A$3:$W$304,7,FALSE)),""))</f>
        <v/>
      </c>
      <c r="P648" s="14" t="str">
        <f t="shared" si="63"/>
        <v/>
      </c>
      <c r="Q648" s="14" t="str">
        <f t="shared" si="64"/>
        <v/>
      </c>
      <c r="R648" s="14" t="str">
        <f t="shared" si="65"/>
        <v/>
      </c>
      <c r="S648" s="6"/>
    </row>
    <row r="649" spans="1:19" x14ac:dyDescent="0.3">
      <c r="A649" s="6"/>
      <c r="B649" s="6"/>
      <c r="C649" s="8"/>
      <c r="D649" s="6"/>
      <c r="E649" s="7"/>
      <c r="F649" s="6"/>
      <c r="G649" s="12"/>
      <c r="H649" s="18" t="str">
        <f>IF($F649="","",IF($F649="SRD",1,IF($F649="USD",IFERROR(INDEX(Instellingen!$B$22:$B$221,MATCH($C649,Instellingen!$A$22:$A$221,1)),""),IF($F649="EUR",IFERROR(INDEX(Instellingen!$C$22:$C$221,MATCH($C649,Instellingen!$A$22:$A$221,1)),""),""))))</f>
        <v/>
      </c>
      <c r="I649" s="16" t="str">
        <f>IF($B649="","",IFERROR(VLOOKUP($B649,Facturen!$A$3:$W$304,5,FALSE),""))</f>
        <v/>
      </c>
      <c r="J649" s="18" t="str">
        <f>IF($I649="","",IF($I649="SRD",1,IF($I649="USD",IFERROR(INDEX(Instellingen!$B$22:$B$221,MATCH($C649,Instellingen!$A$22:$A$221,1)),""),IF($I649="EUR",IFERROR(INDEX(Instellingen!$C$22:$C$221,MATCH($C649,Instellingen!$A$22:$A$221,1)),""),""))))</f>
        <v/>
      </c>
      <c r="K649" s="14" t="str">
        <f t="shared" si="60"/>
        <v/>
      </c>
      <c r="L649" s="14" t="str">
        <f t="shared" si="61"/>
        <v/>
      </c>
      <c r="M649" s="14" t="str">
        <f>IF($B649="","",IFERROR(VLOOKUP($B649,Facturen!$A$3:$W$304,11,FALSE),""))</f>
        <v/>
      </c>
      <c r="N649" s="15" t="str">
        <f t="shared" si="62"/>
        <v/>
      </c>
      <c r="O649" s="15" t="str">
        <f>IF($B649="","",IFERROR(IF(VLOOKUP($B649,Facturen!$A$3:$W$304,7,FALSE)="",Instellingen!$B$4,VLOOKUP($B649,Facturen!$A$3:$W$304,7,FALSE)),""))</f>
        <v/>
      </c>
      <c r="P649" s="14" t="str">
        <f t="shared" si="63"/>
        <v/>
      </c>
      <c r="Q649" s="14" t="str">
        <f t="shared" si="64"/>
        <v/>
      </c>
      <c r="R649" s="14" t="str">
        <f t="shared" si="65"/>
        <v/>
      </c>
      <c r="S649" s="6"/>
    </row>
    <row r="650" spans="1:19" x14ac:dyDescent="0.3">
      <c r="A650" s="6"/>
      <c r="B650" s="6"/>
      <c r="C650" s="8"/>
      <c r="D650" s="6"/>
      <c r="E650" s="7"/>
      <c r="F650" s="6"/>
      <c r="G650" s="12"/>
      <c r="H650" s="18" t="str">
        <f>IF($F650="","",IF($F650="SRD",1,IF($F650="USD",IFERROR(INDEX(Instellingen!$B$22:$B$221,MATCH($C650,Instellingen!$A$22:$A$221,1)),""),IF($F650="EUR",IFERROR(INDEX(Instellingen!$C$22:$C$221,MATCH($C650,Instellingen!$A$22:$A$221,1)),""),""))))</f>
        <v/>
      </c>
      <c r="I650" s="16" t="str">
        <f>IF($B650="","",IFERROR(VLOOKUP($B650,Facturen!$A$3:$W$304,5,FALSE),""))</f>
        <v/>
      </c>
      <c r="J650" s="18" t="str">
        <f>IF($I650="","",IF($I650="SRD",1,IF($I650="USD",IFERROR(INDEX(Instellingen!$B$22:$B$221,MATCH($C650,Instellingen!$A$22:$A$221,1)),""),IF($I650="EUR",IFERROR(INDEX(Instellingen!$C$22:$C$221,MATCH($C650,Instellingen!$A$22:$A$221,1)),""),""))))</f>
        <v/>
      </c>
      <c r="K650" s="14" t="str">
        <f t="shared" si="60"/>
        <v/>
      </c>
      <c r="L650" s="14" t="str">
        <f t="shared" si="61"/>
        <v/>
      </c>
      <c r="M650" s="14" t="str">
        <f>IF($B650="","",IFERROR(VLOOKUP($B650,Facturen!$A$3:$W$304,11,FALSE),""))</f>
        <v/>
      </c>
      <c r="N650" s="15" t="str">
        <f t="shared" si="62"/>
        <v/>
      </c>
      <c r="O650" s="15" t="str">
        <f>IF($B650="","",IFERROR(IF(VLOOKUP($B650,Facturen!$A$3:$W$304,7,FALSE)="",Instellingen!$B$4,VLOOKUP($B650,Facturen!$A$3:$W$304,7,FALSE)),""))</f>
        <v/>
      </c>
      <c r="P650" s="14" t="str">
        <f t="shared" si="63"/>
        <v/>
      </c>
      <c r="Q650" s="14" t="str">
        <f t="shared" si="64"/>
        <v/>
      </c>
      <c r="R650" s="14" t="str">
        <f t="shared" si="65"/>
        <v/>
      </c>
      <c r="S650" s="6"/>
    </row>
    <row r="651" spans="1:19" x14ac:dyDescent="0.3">
      <c r="A651" s="6"/>
      <c r="B651" s="6"/>
      <c r="C651" s="8"/>
      <c r="D651" s="6"/>
      <c r="E651" s="7"/>
      <c r="F651" s="6"/>
      <c r="G651" s="12"/>
      <c r="H651" s="18" t="str">
        <f>IF($F651="","",IF($F651="SRD",1,IF($F651="USD",IFERROR(INDEX(Instellingen!$B$22:$B$221,MATCH($C651,Instellingen!$A$22:$A$221,1)),""),IF($F651="EUR",IFERROR(INDEX(Instellingen!$C$22:$C$221,MATCH($C651,Instellingen!$A$22:$A$221,1)),""),""))))</f>
        <v/>
      </c>
      <c r="I651" s="16" t="str">
        <f>IF($B651="","",IFERROR(VLOOKUP($B651,Facturen!$A$3:$W$304,5,FALSE),""))</f>
        <v/>
      </c>
      <c r="J651" s="18" t="str">
        <f>IF($I651="","",IF($I651="SRD",1,IF($I651="USD",IFERROR(INDEX(Instellingen!$B$22:$B$221,MATCH($C651,Instellingen!$A$22:$A$221,1)),""),IF($I651="EUR",IFERROR(INDEX(Instellingen!$C$22:$C$221,MATCH($C651,Instellingen!$A$22:$A$221,1)),""),""))))</f>
        <v/>
      </c>
      <c r="K651" s="14" t="str">
        <f t="shared" si="60"/>
        <v/>
      </c>
      <c r="L651" s="14" t="str">
        <f t="shared" si="61"/>
        <v/>
      </c>
      <c r="M651" s="14" t="str">
        <f>IF($B651="","",IFERROR(VLOOKUP($B651,Facturen!$A$3:$W$304,11,FALSE),""))</f>
        <v/>
      </c>
      <c r="N651" s="15" t="str">
        <f t="shared" si="62"/>
        <v/>
      </c>
      <c r="O651" s="15" t="str">
        <f>IF($B651="","",IFERROR(IF(VLOOKUP($B651,Facturen!$A$3:$W$304,7,FALSE)="",Instellingen!$B$4,VLOOKUP($B651,Facturen!$A$3:$W$304,7,FALSE)),""))</f>
        <v/>
      </c>
      <c r="P651" s="14" t="str">
        <f t="shared" si="63"/>
        <v/>
      </c>
      <c r="Q651" s="14" t="str">
        <f t="shared" si="64"/>
        <v/>
      </c>
      <c r="R651" s="14" t="str">
        <f t="shared" si="65"/>
        <v/>
      </c>
      <c r="S651" s="6"/>
    </row>
    <row r="652" spans="1:19" x14ac:dyDescent="0.3">
      <c r="A652" s="6"/>
      <c r="B652" s="6"/>
      <c r="C652" s="8"/>
      <c r="D652" s="6"/>
      <c r="E652" s="7"/>
      <c r="F652" s="6"/>
      <c r="G652" s="12"/>
      <c r="H652" s="18" t="str">
        <f>IF($F652="","",IF($F652="SRD",1,IF($F652="USD",IFERROR(INDEX(Instellingen!$B$22:$B$221,MATCH($C652,Instellingen!$A$22:$A$221,1)),""),IF($F652="EUR",IFERROR(INDEX(Instellingen!$C$22:$C$221,MATCH($C652,Instellingen!$A$22:$A$221,1)),""),""))))</f>
        <v/>
      </c>
      <c r="I652" s="16" t="str">
        <f>IF($B652="","",IFERROR(VLOOKUP($B652,Facturen!$A$3:$W$304,5,FALSE),""))</f>
        <v/>
      </c>
      <c r="J652" s="18" t="str">
        <f>IF($I652="","",IF($I652="SRD",1,IF($I652="USD",IFERROR(INDEX(Instellingen!$B$22:$B$221,MATCH($C652,Instellingen!$A$22:$A$221,1)),""),IF($I652="EUR",IFERROR(INDEX(Instellingen!$C$22:$C$221,MATCH($C652,Instellingen!$A$22:$A$221,1)),""),""))))</f>
        <v/>
      </c>
      <c r="K652" s="14" t="str">
        <f t="shared" si="60"/>
        <v/>
      </c>
      <c r="L652" s="14" t="str">
        <f t="shared" si="61"/>
        <v/>
      </c>
      <c r="M652" s="14" t="str">
        <f>IF($B652="","",IFERROR(VLOOKUP($B652,Facturen!$A$3:$W$304,11,FALSE),""))</f>
        <v/>
      </c>
      <c r="N652" s="15" t="str">
        <f t="shared" si="62"/>
        <v/>
      </c>
      <c r="O652" s="15" t="str">
        <f>IF($B652="","",IFERROR(IF(VLOOKUP($B652,Facturen!$A$3:$W$304,7,FALSE)="",Instellingen!$B$4,VLOOKUP($B652,Facturen!$A$3:$W$304,7,FALSE)),""))</f>
        <v/>
      </c>
      <c r="P652" s="14" t="str">
        <f t="shared" si="63"/>
        <v/>
      </c>
      <c r="Q652" s="14" t="str">
        <f t="shared" si="64"/>
        <v/>
      </c>
      <c r="R652" s="14" t="str">
        <f t="shared" si="65"/>
        <v/>
      </c>
      <c r="S652" s="6"/>
    </row>
    <row r="653" spans="1:19" x14ac:dyDescent="0.3">
      <c r="A653" s="6"/>
      <c r="B653" s="6"/>
      <c r="C653" s="8"/>
      <c r="D653" s="6"/>
      <c r="E653" s="7"/>
      <c r="F653" s="6"/>
      <c r="G653" s="12"/>
      <c r="H653" s="18" t="str">
        <f>IF($F653="","",IF($F653="SRD",1,IF($F653="USD",IFERROR(INDEX(Instellingen!$B$22:$B$221,MATCH($C653,Instellingen!$A$22:$A$221,1)),""),IF($F653="EUR",IFERROR(INDEX(Instellingen!$C$22:$C$221,MATCH($C653,Instellingen!$A$22:$A$221,1)),""),""))))</f>
        <v/>
      </c>
      <c r="I653" s="16" t="str">
        <f>IF($B653="","",IFERROR(VLOOKUP($B653,Facturen!$A$3:$W$304,5,FALSE),""))</f>
        <v/>
      </c>
      <c r="J653" s="18" t="str">
        <f>IF($I653="","",IF($I653="SRD",1,IF($I653="USD",IFERROR(INDEX(Instellingen!$B$22:$B$221,MATCH($C653,Instellingen!$A$22:$A$221,1)),""),IF($I653="EUR",IFERROR(INDEX(Instellingen!$C$22:$C$221,MATCH($C653,Instellingen!$A$22:$A$221,1)),""),""))))</f>
        <v/>
      </c>
      <c r="K653" s="14" t="str">
        <f t="shared" si="60"/>
        <v/>
      </c>
      <c r="L653" s="14" t="str">
        <f t="shared" si="61"/>
        <v/>
      </c>
      <c r="M653" s="14" t="str">
        <f>IF($B653="","",IFERROR(VLOOKUP($B653,Facturen!$A$3:$W$304,11,FALSE),""))</f>
        <v/>
      </c>
      <c r="N653" s="15" t="str">
        <f t="shared" si="62"/>
        <v/>
      </c>
      <c r="O653" s="15" t="str">
        <f>IF($B653="","",IFERROR(IF(VLOOKUP($B653,Facturen!$A$3:$W$304,7,FALSE)="",Instellingen!$B$4,VLOOKUP($B653,Facturen!$A$3:$W$304,7,FALSE)),""))</f>
        <v/>
      </c>
      <c r="P653" s="14" t="str">
        <f t="shared" si="63"/>
        <v/>
      </c>
      <c r="Q653" s="14" t="str">
        <f t="shared" si="64"/>
        <v/>
      </c>
      <c r="R653" s="14" t="str">
        <f t="shared" si="65"/>
        <v/>
      </c>
      <c r="S653" s="6"/>
    </row>
    <row r="654" spans="1:19" x14ac:dyDescent="0.3">
      <c r="A654" s="6"/>
      <c r="B654" s="6"/>
      <c r="C654" s="8"/>
      <c r="D654" s="6"/>
      <c r="E654" s="7"/>
      <c r="F654" s="6"/>
      <c r="G654" s="12"/>
      <c r="H654" s="18" t="str">
        <f>IF($F654="","",IF($F654="SRD",1,IF($F654="USD",IFERROR(INDEX(Instellingen!$B$22:$B$221,MATCH($C654,Instellingen!$A$22:$A$221,1)),""),IF($F654="EUR",IFERROR(INDEX(Instellingen!$C$22:$C$221,MATCH($C654,Instellingen!$A$22:$A$221,1)),""),""))))</f>
        <v/>
      </c>
      <c r="I654" s="16" t="str">
        <f>IF($B654="","",IFERROR(VLOOKUP($B654,Facturen!$A$3:$W$304,5,FALSE),""))</f>
        <v/>
      </c>
      <c r="J654" s="18" t="str">
        <f>IF($I654="","",IF($I654="SRD",1,IF($I654="USD",IFERROR(INDEX(Instellingen!$B$22:$B$221,MATCH($C654,Instellingen!$A$22:$A$221,1)),""),IF($I654="EUR",IFERROR(INDEX(Instellingen!$C$22:$C$221,MATCH($C654,Instellingen!$A$22:$A$221,1)),""),""))))</f>
        <v/>
      </c>
      <c r="K654" s="14" t="str">
        <f t="shared" si="60"/>
        <v/>
      </c>
      <c r="L654" s="14" t="str">
        <f t="shared" si="61"/>
        <v/>
      </c>
      <c r="M654" s="14" t="str">
        <f>IF($B654="","",IFERROR(VLOOKUP($B654,Facturen!$A$3:$W$304,11,FALSE),""))</f>
        <v/>
      </c>
      <c r="N654" s="15" t="str">
        <f t="shared" si="62"/>
        <v/>
      </c>
      <c r="O654" s="15" t="str">
        <f>IF($B654="","",IFERROR(IF(VLOOKUP($B654,Facturen!$A$3:$W$304,7,FALSE)="",Instellingen!$B$4,VLOOKUP($B654,Facturen!$A$3:$W$304,7,FALSE)),""))</f>
        <v/>
      </c>
      <c r="P654" s="14" t="str">
        <f t="shared" si="63"/>
        <v/>
      </c>
      <c r="Q654" s="14" t="str">
        <f t="shared" si="64"/>
        <v/>
      </c>
      <c r="R654" s="14" t="str">
        <f t="shared" si="65"/>
        <v/>
      </c>
      <c r="S654" s="6"/>
    </row>
    <row r="655" spans="1:19" x14ac:dyDescent="0.3">
      <c r="A655" s="6"/>
      <c r="B655" s="6"/>
      <c r="C655" s="8"/>
      <c r="D655" s="6"/>
      <c r="E655" s="7"/>
      <c r="F655" s="6"/>
      <c r="G655" s="12"/>
      <c r="H655" s="18" t="str">
        <f>IF($F655="","",IF($F655="SRD",1,IF($F655="USD",IFERROR(INDEX(Instellingen!$B$22:$B$221,MATCH($C655,Instellingen!$A$22:$A$221,1)),""),IF($F655="EUR",IFERROR(INDEX(Instellingen!$C$22:$C$221,MATCH($C655,Instellingen!$A$22:$A$221,1)),""),""))))</f>
        <v/>
      </c>
      <c r="I655" s="16" t="str">
        <f>IF($B655="","",IFERROR(VLOOKUP($B655,Facturen!$A$3:$W$304,5,FALSE),""))</f>
        <v/>
      </c>
      <c r="J655" s="18" t="str">
        <f>IF($I655="","",IF($I655="SRD",1,IF($I655="USD",IFERROR(INDEX(Instellingen!$B$22:$B$221,MATCH($C655,Instellingen!$A$22:$A$221,1)),""),IF($I655="EUR",IFERROR(INDEX(Instellingen!$C$22:$C$221,MATCH($C655,Instellingen!$A$22:$A$221,1)),""),""))))</f>
        <v/>
      </c>
      <c r="K655" s="14" t="str">
        <f t="shared" si="60"/>
        <v/>
      </c>
      <c r="L655" s="14" t="str">
        <f t="shared" si="61"/>
        <v/>
      </c>
      <c r="M655" s="14" t="str">
        <f>IF($B655="","",IFERROR(VLOOKUP($B655,Facturen!$A$3:$W$304,11,FALSE),""))</f>
        <v/>
      </c>
      <c r="N655" s="15" t="str">
        <f t="shared" si="62"/>
        <v/>
      </c>
      <c r="O655" s="15" t="str">
        <f>IF($B655="","",IFERROR(IF(VLOOKUP($B655,Facturen!$A$3:$W$304,7,FALSE)="",Instellingen!$B$4,VLOOKUP($B655,Facturen!$A$3:$W$304,7,FALSE)),""))</f>
        <v/>
      </c>
      <c r="P655" s="14" t="str">
        <f t="shared" si="63"/>
        <v/>
      </c>
      <c r="Q655" s="14" t="str">
        <f t="shared" si="64"/>
        <v/>
      </c>
      <c r="R655" s="14" t="str">
        <f t="shared" si="65"/>
        <v/>
      </c>
      <c r="S655" s="6"/>
    </row>
    <row r="656" spans="1:19" x14ac:dyDescent="0.3">
      <c r="A656" s="6"/>
      <c r="B656" s="6"/>
      <c r="C656" s="8"/>
      <c r="D656" s="6"/>
      <c r="E656" s="7"/>
      <c r="F656" s="6"/>
      <c r="G656" s="12"/>
      <c r="H656" s="18" t="str">
        <f>IF($F656="","",IF($F656="SRD",1,IF($F656="USD",IFERROR(INDEX(Instellingen!$B$22:$B$221,MATCH($C656,Instellingen!$A$22:$A$221,1)),""),IF($F656="EUR",IFERROR(INDEX(Instellingen!$C$22:$C$221,MATCH($C656,Instellingen!$A$22:$A$221,1)),""),""))))</f>
        <v/>
      </c>
      <c r="I656" s="16" t="str">
        <f>IF($B656="","",IFERROR(VLOOKUP($B656,Facturen!$A$3:$W$304,5,FALSE),""))</f>
        <v/>
      </c>
      <c r="J656" s="18" t="str">
        <f>IF($I656="","",IF($I656="SRD",1,IF($I656="USD",IFERROR(INDEX(Instellingen!$B$22:$B$221,MATCH($C656,Instellingen!$A$22:$A$221,1)),""),IF($I656="EUR",IFERROR(INDEX(Instellingen!$C$22:$C$221,MATCH($C656,Instellingen!$A$22:$A$221,1)),""),""))))</f>
        <v/>
      </c>
      <c r="K656" s="14" t="str">
        <f t="shared" si="60"/>
        <v/>
      </c>
      <c r="L656" s="14" t="str">
        <f t="shared" si="61"/>
        <v/>
      </c>
      <c r="M656" s="14" t="str">
        <f>IF($B656="","",IFERROR(VLOOKUP($B656,Facturen!$A$3:$W$304,11,FALSE),""))</f>
        <v/>
      </c>
      <c r="N656" s="15" t="str">
        <f t="shared" si="62"/>
        <v/>
      </c>
      <c r="O656" s="15" t="str">
        <f>IF($B656="","",IFERROR(IF(VLOOKUP($B656,Facturen!$A$3:$W$304,7,FALSE)="",Instellingen!$B$4,VLOOKUP($B656,Facturen!$A$3:$W$304,7,FALSE)),""))</f>
        <v/>
      </c>
      <c r="P656" s="14" t="str">
        <f t="shared" si="63"/>
        <v/>
      </c>
      <c r="Q656" s="14" t="str">
        <f t="shared" si="64"/>
        <v/>
      </c>
      <c r="R656" s="14" t="str">
        <f t="shared" si="65"/>
        <v/>
      </c>
      <c r="S656" s="6"/>
    </row>
    <row r="657" spans="1:19" x14ac:dyDescent="0.3">
      <c r="A657" s="6"/>
      <c r="B657" s="6"/>
      <c r="C657" s="8"/>
      <c r="D657" s="6"/>
      <c r="E657" s="7"/>
      <c r="F657" s="6"/>
      <c r="G657" s="12"/>
      <c r="H657" s="18" t="str">
        <f>IF($F657="","",IF($F657="SRD",1,IF($F657="USD",IFERROR(INDEX(Instellingen!$B$22:$B$221,MATCH($C657,Instellingen!$A$22:$A$221,1)),""),IF($F657="EUR",IFERROR(INDEX(Instellingen!$C$22:$C$221,MATCH($C657,Instellingen!$A$22:$A$221,1)),""),""))))</f>
        <v/>
      </c>
      <c r="I657" s="16" t="str">
        <f>IF($B657="","",IFERROR(VLOOKUP($B657,Facturen!$A$3:$W$304,5,FALSE),""))</f>
        <v/>
      </c>
      <c r="J657" s="18" t="str">
        <f>IF($I657="","",IF($I657="SRD",1,IF($I657="USD",IFERROR(INDEX(Instellingen!$B$22:$B$221,MATCH($C657,Instellingen!$A$22:$A$221,1)),""),IF($I657="EUR",IFERROR(INDEX(Instellingen!$C$22:$C$221,MATCH($C657,Instellingen!$A$22:$A$221,1)),""),""))))</f>
        <v/>
      </c>
      <c r="K657" s="14" t="str">
        <f t="shared" si="60"/>
        <v/>
      </c>
      <c r="L657" s="14" t="str">
        <f t="shared" si="61"/>
        <v/>
      </c>
      <c r="M657" s="14" t="str">
        <f>IF($B657="","",IFERROR(VLOOKUP($B657,Facturen!$A$3:$W$304,11,FALSE),""))</f>
        <v/>
      </c>
      <c r="N657" s="15" t="str">
        <f t="shared" si="62"/>
        <v/>
      </c>
      <c r="O657" s="15" t="str">
        <f>IF($B657="","",IFERROR(IF(VLOOKUP($B657,Facturen!$A$3:$W$304,7,FALSE)="",Instellingen!$B$4,VLOOKUP($B657,Facturen!$A$3:$W$304,7,FALSE)),""))</f>
        <v/>
      </c>
      <c r="P657" s="14" t="str">
        <f t="shared" si="63"/>
        <v/>
      </c>
      <c r="Q657" s="14" t="str">
        <f t="shared" si="64"/>
        <v/>
      </c>
      <c r="R657" s="14" t="str">
        <f t="shared" si="65"/>
        <v/>
      </c>
      <c r="S657" s="6"/>
    </row>
    <row r="658" spans="1:19" x14ac:dyDescent="0.3">
      <c r="A658" s="6"/>
      <c r="B658" s="6"/>
      <c r="C658" s="8"/>
      <c r="D658" s="6"/>
      <c r="E658" s="7"/>
      <c r="F658" s="6"/>
      <c r="G658" s="12"/>
      <c r="H658" s="18" t="str">
        <f>IF($F658="","",IF($F658="SRD",1,IF($F658="USD",IFERROR(INDEX(Instellingen!$B$22:$B$221,MATCH($C658,Instellingen!$A$22:$A$221,1)),""),IF($F658="EUR",IFERROR(INDEX(Instellingen!$C$22:$C$221,MATCH($C658,Instellingen!$A$22:$A$221,1)),""),""))))</f>
        <v/>
      </c>
      <c r="I658" s="16" t="str">
        <f>IF($B658="","",IFERROR(VLOOKUP($B658,Facturen!$A$3:$W$304,5,FALSE),""))</f>
        <v/>
      </c>
      <c r="J658" s="18" t="str">
        <f>IF($I658="","",IF($I658="SRD",1,IF($I658="USD",IFERROR(INDEX(Instellingen!$B$22:$B$221,MATCH($C658,Instellingen!$A$22:$A$221,1)),""),IF($I658="EUR",IFERROR(INDEX(Instellingen!$C$22:$C$221,MATCH($C658,Instellingen!$A$22:$A$221,1)),""),""))))</f>
        <v/>
      </c>
      <c r="K658" s="14" t="str">
        <f t="shared" si="60"/>
        <v/>
      </c>
      <c r="L658" s="14" t="str">
        <f t="shared" si="61"/>
        <v/>
      </c>
      <c r="M658" s="14" t="str">
        <f>IF($B658="","",IFERROR(VLOOKUP($B658,Facturen!$A$3:$W$304,11,FALSE),""))</f>
        <v/>
      </c>
      <c r="N658" s="15" t="str">
        <f t="shared" si="62"/>
        <v/>
      </c>
      <c r="O658" s="15" t="str">
        <f>IF($B658="","",IFERROR(IF(VLOOKUP($B658,Facturen!$A$3:$W$304,7,FALSE)="",Instellingen!$B$4,VLOOKUP($B658,Facturen!$A$3:$W$304,7,FALSE)),""))</f>
        <v/>
      </c>
      <c r="P658" s="14" t="str">
        <f t="shared" si="63"/>
        <v/>
      </c>
      <c r="Q658" s="14" t="str">
        <f t="shared" si="64"/>
        <v/>
      </c>
      <c r="R658" s="14" t="str">
        <f t="shared" si="65"/>
        <v/>
      </c>
      <c r="S658" s="6"/>
    </row>
    <row r="659" spans="1:19" x14ac:dyDescent="0.3">
      <c r="A659" s="6"/>
      <c r="B659" s="6"/>
      <c r="C659" s="8"/>
      <c r="D659" s="6"/>
      <c r="E659" s="7"/>
      <c r="F659" s="6"/>
      <c r="G659" s="12"/>
      <c r="H659" s="18" t="str">
        <f>IF($F659="","",IF($F659="SRD",1,IF($F659="USD",IFERROR(INDEX(Instellingen!$B$22:$B$221,MATCH($C659,Instellingen!$A$22:$A$221,1)),""),IF($F659="EUR",IFERROR(INDEX(Instellingen!$C$22:$C$221,MATCH($C659,Instellingen!$A$22:$A$221,1)),""),""))))</f>
        <v/>
      </c>
      <c r="I659" s="16" t="str">
        <f>IF($B659="","",IFERROR(VLOOKUP($B659,Facturen!$A$3:$W$304,5,FALSE),""))</f>
        <v/>
      </c>
      <c r="J659" s="18" t="str">
        <f>IF($I659="","",IF($I659="SRD",1,IF($I659="USD",IFERROR(INDEX(Instellingen!$B$22:$B$221,MATCH($C659,Instellingen!$A$22:$A$221,1)),""),IF($I659="EUR",IFERROR(INDEX(Instellingen!$C$22:$C$221,MATCH($C659,Instellingen!$A$22:$A$221,1)),""),""))))</f>
        <v/>
      </c>
      <c r="K659" s="14" t="str">
        <f t="shared" si="60"/>
        <v/>
      </c>
      <c r="L659" s="14" t="str">
        <f t="shared" si="61"/>
        <v/>
      </c>
      <c r="M659" s="14" t="str">
        <f>IF($B659="","",IFERROR(VLOOKUP($B659,Facturen!$A$3:$W$304,11,FALSE),""))</f>
        <v/>
      </c>
      <c r="N659" s="15" t="str">
        <f t="shared" si="62"/>
        <v/>
      </c>
      <c r="O659" s="15" t="str">
        <f>IF($B659="","",IFERROR(IF(VLOOKUP($B659,Facturen!$A$3:$W$304,7,FALSE)="",Instellingen!$B$4,VLOOKUP($B659,Facturen!$A$3:$W$304,7,FALSE)),""))</f>
        <v/>
      </c>
      <c r="P659" s="14" t="str">
        <f t="shared" si="63"/>
        <v/>
      </c>
      <c r="Q659" s="14" t="str">
        <f t="shared" si="64"/>
        <v/>
      </c>
      <c r="R659" s="14" t="str">
        <f t="shared" si="65"/>
        <v/>
      </c>
      <c r="S659" s="6"/>
    </row>
    <row r="660" spans="1:19" x14ac:dyDescent="0.3">
      <c r="A660" s="6"/>
      <c r="B660" s="6"/>
      <c r="C660" s="8"/>
      <c r="D660" s="6"/>
      <c r="E660" s="7"/>
      <c r="F660" s="6"/>
      <c r="G660" s="12"/>
      <c r="H660" s="18" t="str">
        <f>IF($F660="","",IF($F660="SRD",1,IF($F660="USD",IFERROR(INDEX(Instellingen!$B$22:$B$221,MATCH($C660,Instellingen!$A$22:$A$221,1)),""),IF($F660="EUR",IFERROR(INDEX(Instellingen!$C$22:$C$221,MATCH($C660,Instellingen!$A$22:$A$221,1)),""),""))))</f>
        <v/>
      </c>
      <c r="I660" s="16" t="str">
        <f>IF($B660="","",IFERROR(VLOOKUP($B660,Facturen!$A$3:$W$304,5,FALSE),""))</f>
        <v/>
      </c>
      <c r="J660" s="18" t="str">
        <f>IF($I660="","",IF($I660="SRD",1,IF($I660="USD",IFERROR(INDEX(Instellingen!$B$22:$B$221,MATCH($C660,Instellingen!$A$22:$A$221,1)),""),IF($I660="EUR",IFERROR(INDEX(Instellingen!$C$22:$C$221,MATCH($C660,Instellingen!$A$22:$A$221,1)),""),""))))</f>
        <v/>
      </c>
      <c r="K660" s="14" t="str">
        <f t="shared" si="60"/>
        <v/>
      </c>
      <c r="L660" s="14" t="str">
        <f t="shared" si="61"/>
        <v/>
      </c>
      <c r="M660" s="14" t="str">
        <f>IF($B660="","",IFERROR(VLOOKUP($B660,Facturen!$A$3:$W$304,11,FALSE),""))</f>
        <v/>
      </c>
      <c r="N660" s="15" t="str">
        <f t="shared" si="62"/>
        <v/>
      </c>
      <c r="O660" s="15" t="str">
        <f>IF($B660="","",IFERROR(IF(VLOOKUP($B660,Facturen!$A$3:$W$304,7,FALSE)="",Instellingen!$B$4,VLOOKUP($B660,Facturen!$A$3:$W$304,7,FALSE)),""))</f>
        <v/>
      </c>
      <c r="P660" s="14" t="str">
        <f t="shared" si="63"/>
        <v/>
      </c>
      <c r="Q660" s="14" t="str">
        <f t="shared" si="64"/>
        <v/>
      </c>
      <c r="R660" s="14" t="str">
        <f t="shared" si="65"/>
        <v/>
      </c>
      <c r="S660" s="6"/>
    </row>
    <row r="661" spans="1:19" x14ac:dyDescent="0.3">
      <c r="A661" s="6"/>
      <c r="B661" s="6"/>
      <c r="C661" s="8"/>
      <c r="D661" s="6"/>
      <c r="E661" s="7"/>
      <c r="F661" s="6"/>
      <c r="G661" s="12"/>
      <c r="H661" s="18" t="str">
        <f>IF($F661="","",IF($F661="SRD",1,IF($F661="USD",IFERROR(INDEX(Instellingen!$B$22:$B$221,MATCH($C661,Instellingen!$A$22:$A$221,1)),""),IF($F661="EUR",IFERROR(INDEX(Instellingen!$C$22:$C$221,MATCH($C661,Instellingen!$A$22:$A$221,1)),""),""))))</f>
        <v/>
      </c>
      <c r="I661" s="16" t="str">
        <f>IF($B661="","",IFERROR(VLOOKUP($B661,Facturen!$A$3:$W$304,5,FALSE),""))</f>
        <v/>
      </c>
      <c r="J661" s="18" t="str">
        <f>IF($I661="","",IF($I661="SRD",1,IF($I661="USD",IFERROR(INDEX(Instellingen!$B$22:$B$221,MATCH($C661,Instellingen!$A$22:$A$221,1)),""),IF($I661="EUR",IFERROR(INDEX(Instellingen!$C$22:$C$221,MATCH($C661,Instellingen!$A$22:$A$221,1)),""),""))))</f>
        <v/>
      </c>
      <c r="K661" s="14" t="str">
        <f t="shared" si="60"/>
        <v/>
      </c>
      <c r="L661" s="14" t="str">
        <f t="shared" si="61"/>
        <v/>
      </c>
      <c r="M661" s="14" t="str">
        <f>IF($B661="","",IFERROR(VLOOKUP($B661,Facturen!$A$3:$W$304,11,FALSE),""))</f>
        <v/>
      </c>
      <c r="N661" s="15" t="str">
        <f t="shared" si="62"/>
        <v/>
      </c>
      <c r="O661" s="15" t="str">
        <f>IF($B661="","",IFERROR(IF(VLOOKUP($B661,Facturen!$A$3:$W$304,7,FALSE)="",Instellingen!$B$4,VLOOKUP($B661,Facturen!$A$3:$W$304,7,FALSE)),""))</f>
        <v/>
      </c>
      <c r="P661" s="14" t="str">
        <f t="shared" si="63"/>
        <v/>
      </c>
      <c r="Q661" s="14" t="str">
        <f t="shared" si="64"/>
        <v/>
      </c>
      <c r="R661" s="14" t="str">
        <f t="shared" si="65"/>
        <v/>
      </c>
      <c r="S661" s="6"/>
    </row>
    <row r="662" spans="1:19" x14ac:dyDescent="0.3">
      <c r="A662" s="6"/>
      <c r="B662" s="6"/>
      <c r="C662" s="8"/>
      <c r="D662" s="6"/>
      <c r="E662" s="7"/>
      <c r="F662" s="6"/>
      <c r="G662" s="12"/>
      <c r="H662" s="18" t="str">
        <f>IF($F662="","",IF($F662="SRD",1,IF($F662="USD",IFERROR(INDEX(Instellingen!$B$22:$B$221,MATCH($C662,Instellingen!$A$22:$A$221,1)),""),IF($F662="EUR",IFERROR(INDEX(Instellingen!$C$22:$C$221,MATCH($C662,Instellingen!$A$22:$A$221,1)),""),""))))</f>
        <v/>
      </c>
      <c r="I662" s="16" t="str">
        <f>IF($B662="","",IFERROR(VLOOKUP($B662,Facturen!$A$3:$W$304,5,FALSE),""))</f>
        <v/>
      </c>
      <c r="J662" s="18" t="str">
        <f>IF($I662="","",IF($I662="SRD",1,IF($I662="USD",IFERROR(INDEX(Instellingen!$B$22:$B$221,MATCH($C662,Instellingen!$A$22:$A$221,1)),""),IF($I662="EUR",IFERROR(INDEX(Instellingen!$C$22:$C$221,MATCH($C662,Instellingen!$A$22:$A$221,1)),""),""))))</f>
        <v/>
      </c>
      <c r="K662" s="14" t="str">
        <f t="shared" si="60"/>
        <v/>
      </c>
      <c r="L662" s="14" t="str">
        <f t="shared" si="61"/>
        <v/>
      </c>
      <c r="M662" s="14" t="str">
        <f>IF($B662="","",IFERROR(VLOOKUP($B662,Facturen!$A$3:$W$304,11,FALSE),""))</f>
        <v/>
      </c>
      <c r="N662" s="15" t="str">
        <f t="shared" si="62"/>
        <v/>
      </c>
      <c r="O662" s="15" t="str">
        <f>IF($B662="","",IFERROR(IF(VLOOKUP($B662,Facturen!$A$3:$W$304,7,FALSE)="",Instellingen!$B$4,VLOOKUP($B662,Facturen!$A$3:$W$304,7,FALSE)),""))</f>
        <v/>
      </c>
      <c r="P662" s="14" t="str">
        <f t="shared" si="63"/>
        <v/>
      </c>
      <c r="Q662" s="14" t="str">
        <f t="shared" si="64"/>
        <v/>
      </c>
      <c r="R662" s="14" t="str">
        <f t="shared" si="65"/>
        <v/>
      </c>
      <c r="S662" s="6"/>
    </row>
    <row r="663" spans="1:19" x14ac:dyDescent="0.3">
      <c r="A663" s="6"/>
      <c r="B663" s="6"/>
      <c r="C663" s="8"/>
      <c r="D663" s="6"/>
      <c r="E663" s="7"/>
      <c r="F663" s="6"/>
      <c r="G663" s="12"/>
      <c r="H663" s="18" t="str">
        <f>IF($F663="","",IF($F663="SRD",1,IF($F663="USD",IFERROR(INDEX(Instellingen!$B$22:$B$221,MATCH($C663,Instellingen!$A$22:$A$221,1)),""),IF($F663="EUR",IFERROR(INDEX(Instellingen!$C$22:$C$221,MATCH($C663,Instellingen!$A$22:$A$221,1)),""),""))))</f>
        <v/>
      </c>
      <c r="I663" s="16" t="str">
        <f>IF($B663="","",IFERROR(VLOOKUP($B663,Facturen!$A$3:$W$304,5,FALSE),""))</f>
        <v/>
      </c>
      <c r="J663" s="18" t="str">
        <f>IF($I663="","",IF($I663="SRD",1,IF($I663="USD",IFERROR(INDEX(Instellingen!$B$22:$B$221,MATCH($C663,Instellingen!$A$22:$A$221,1)),""),IF($I663="EUR",IFERROR(INDEX(Instellingen!$C$22:$C$221,MATCH($C663,Instellingen!$A$22:$A$221,1)),""),""))))</f>
        <v/>
      </c>
      <c r="K663" s="14" t="str">
        <f t="shared" si="60"/>
        <v/>
      </c>
      <c r="L663" s="14" t="str">
        <f t="shared" si="61"/>
        <v/>
      </c>
      <c r="M663" s="14" t="str">
        <f>IF($B663="","",IFERROR(VLOOKUP($B663,Facturen!$A$3:$W$304,11,FALSE),""))</f>
        <v/>
      </c>
      <c r="N663" s="15" t="str">
        <f t="shared" si="62"/>
        <v/>
      </c>
      <c r="O663" s="15" t="str">
        <f>IF($B663="","",IFERROR(IF(VLOOKUP($B663,Facturen!$A$3:$W$304,7,FALSE)="",Instellingen!$B$4,VLOOKUP($B663,Facturen!$A$3:$W$304,7,FALSE)),""))</f>
        <v/>
      </c>
      <c r="P663" s="14" t="str">
        <f t="shared" si="63"/>
        <v/>
      </c>
      <c r="Q663" s="14" t="str">
        <f t="shared" si="64"/>
        <v/>
      </c>
      <c r="R663" s="14" t="str">
        <f t="shared" si="65"/>
        <v/>
      </c>
      <c r="S663" s="6"/>
    </row>
    <row r="664" spans="1:19" x14ac:dyDescent="0.3">
      <c r="A664" s="6"/>
      <c r="B664" s="6"/>
      <c r="C664" s="8"/>
      <c r="D664" s="6"/>
      <c r="E664" s="7"/>
      <c r="F664" s="6"/>
      <c r="G664" s="12"/>
      <c r="H664" s="18" t="str">
        <f>IF($F664="","",IF($F664="SRD",1,IF($F664="USD",IFERROR(INDEX(Instellingen!$B$22:$B$221,MATCH($C664,Instellingen!$A$22:$A$221,1)),""),IF($F664="EUR",IFERROR(INDEX(Instellingen!$C$22:$C$221,MATCH($C664,Instellingen!$A$22:$A$221,1)),""),""))))</f>
        <v/>
      </c>
      <c r="I664" s="16" t="str">
        <f>IF($B664="","",IFERROR(VLOOKUP($B664,Facturen!$A$3:$W$304,5,FALSE),""))</f>
        <v/>
      </c>
      <c r="J664" s="18" t="str">
        <f>IF($I664="","",IF($I664="SRD",1,IF($I664="USD",IFERROR(INDEX(Instellingen!$B$22:$B$221,MATCH($C664,Instellingen!$A$22:$A$221,1)),""),IF($I664="EUR",IFERROR(INDEX(Instellingen!$C$22:$C$221,MATCH($C664,Instellingen!$A$22:$A$221,1)),""),""))))</f>
        <v/>
      </c>
      <c r="K664" s="14" t="str">
        <f t="shared" si="60"/>
        <v/>
      </c>
      <c r="L664" s="14" t="str">
        <f t="shared" si="61"/>
        <v/>
      </c>
      <c r="M664" s="14" t="str">
        <f>IF($B664="","",IFERROR(VLOOKUP($B664,Facturen!$A$3:$W$304,11,FALSE),""))</f>
        <v/>
      </c>
      <c r="N664" s="15" t="str">
        <f t="shared" si="62"/>
        <v/>
      </c>
      <c r="O664" s="15" t="str">
        <f>IF($B664="","",IFERROR(IF(VLOOKUP($B664,Facturen!$A$3:$W$304,7,FALSE)="",Instellingen!$B$4,VLOOKUP($B664,Facturen!$A$3:$W$304,7,FALSE)),""))</f>
        <v/>
      </c>
      <c r="P664" s="14" t="str">
        <f t="shared" si="63"/>
        <v/>
      </c>
      <c r="Q664" s="14" t="str">
        <f t="shared" si="64"/>
        <v/>
      </c>
      <c r="R664" s="14" t="str">
        <f t="shared" si="65"/>
        <v/>
      </c>
      <c r="S664" s="6"/>
    </row>
    <row r="665" spans="1:19" x14ac:dyDescent="0.3">
      <c r="A665" s="6"/>
      <c r="B665" s="6"/>
      <c r="C665" s="8"/>
      <c r="D665" s="6"/>
      <c r="E665" s="7"/>
      <c r="F665" s="6"/>
      <c r="G665" s="12"/>
      <c r="H665" s="18" t="str">
        <f>IF($F665="","",IF($F665="SRD",1,IF($F665="USD",IFERROR(INDEX(Instellingen!$B$22:$B$221,MATCH($C665,Instellingen!$A$22:$A$221,1)),""),IF($F665="EUR",IFERROR(INDEX(Instellingen!$C$22:$C$221,MATCH($C665,Instellingen!$A$22:$A$221,1)),""),""))))</f>
        <v/>
      </c>
      <c r="I665" s="16" t="str">
        <f>IF($B665="","",IFERROR(VLOOKUP($B665,Facturen!$A$3:$W$304,5,FALSE),""))</f>
        <v/>
      </c>
      <c r="J665" s="18" t="str">
        <f>IF($I665="","",IF($I665="SRD",1,IF($I665="USD",IFERROR(INDEX(Instellingen!$B$22:$B$221,MATCH($C665,Instellingen!$A$22:$A$221,1)),""),IF($I665="EUR",IFERROR(INDEX(Instellingen!$C$22:$C$221,MATCH($C665,Instellingen!$A$22:$A$221,1)),""),""))))</f>
        <v/>
      </c>
      <c r="K665" s="14" t="str">
        <f t="shared" si="60"/>
        <v/>
      </c>
      <c r="L665" s="14" t="str">
        <f t="shared" si="61"/>
        <v/>
      </c>
      <c r="M665" s="14" t="str">
        <f>IF($B665="","",IFERROR(VLOOKUP($B665,Facturen!$A$3:$W$304,11,FALSE),""))</f>
        <v/>
      </c>
      <c r="N665" s="15" t="str">
        <f t="shared" si="62"/>
        <v/>
      </c>
      <c r="O665" s="15" t="str">
        <f>IF($B665="","",IFERROR(IF(VLOOKUP($B665,Facturen!$A$3:$W$304,7,FALSE)="",Instellingen!$B$4,VLOOKUP($B665,Facturen!$A$3:$W$304,7,FALSE)),""))</f>
        <v/>
      </c>
      <c r="P665" s="14" t="str">
        <f t="shared" si="63"/>
        <v/>
      </c>
      <c r="Q665" s="14" t="str">
        <f t="shared" si="64"/>
        <v/>
      </c>
      <c r="R665" s="14" t="str">
        <f t="shared" si="65"/>
        <v/>
      </c>
      <c r="S665" s="6"/>
    </row>
    <row r="666" spans="1:19" x14ac:dyDescent="0.3">
      <c r="A666" s="6"/>
      <c r="B666" s="6"/>
      <c r="C666" s="8"/>
      <c r="D666" s="6"/>
      <c r="E666" s="7"/>
      <c r="F666" s="6"/>
      <c r="G666" s="12"/>
      <c r="H666" s="18" t="str">
        <f>IF($F666="","",IF($F666="SRD",1,IF($F666="USD",IFERROR(INDEX(Instellingen!$B$22:$B$221,MATCH($C666,Instellingen!$A$22:$A$221,1)),""),IF($F666="EUR",IFERROR(INDEX(Instellingen!$C$22:$C$221,MATCH($C666,Instellingen!$A$22:$A$221,1)),""),""))))</f>
        <v/>
      </c>
      <c r="I666" s="16" t="str">
        <f>IF($B666="","",IFERROR(VLOOKUP($B666,Facturen!$A$3:$W$304,5,FALSE),""))</f>
        <v/>
      </c>
      <c r="J666" s="18" t="str">
        <f>IF($I666="","",IF($I666="SRD",1,IF($I666="USD",IFERROR(INDEX(Instellingen!$B$22:$B$221,MATCH($C666,Instellingen!$A$22:$A$221,1)),""),IF($I666="EUR",IFERROR(INDEX(Instellingen!$C$22:$C$221,MATCH($C666,Instellingen!$A$22:$A$221,1)),""),""))))</f>
        <v/>
      </c>
      <c r="K666" s="14" t="str">
        <f t="shared" si="60"/>
        <v/>
      </c>
      <c r="L666" s="14" t="str">
        <f t="shared" si="61"/>
        <v/>
      </c>
      <c r="M666" s="14" t="str">
        <f>IF($B666="","",IFERROR(VLOOKUP($B666,Facturen!$A$3:$W$304,11,FALSE),""))</f>
        <v/>
      </c>
      <c r="N666" s="15" t="str">
        <f t="shared" si="62"/>
        <v/>
      </c>
      <c r="O666" s="15" t="str">
        <f>IF($B666="","",IFERROR(IF(VLOOKUP($B666,Facturen!$A$3:$W$304,7,FALSE)="",Instellingen!$B$4,VLOOKUP($B666,Facturen!$A$3:$W$304,7,FALSE)),""))</f>
        <v/>
      </c>
      <c r="P666" s="14" t="str">
        <f t="shared" si="63"/>
        <v/>
      </c>
      <c r="Q666" s="14" t="str">
        <f t="shared" si="64"/>
        <v/>
      </c>
      <c r="R666" s="14" t="str">
        <f t="shared" si="65"/>
        <v/>
      </c>
      <c r="S666" s="6"/>
    </row>
    <row r="667" spans="1:19" x14ac:dyDescent="0.3">
      <c r="A667" s="6"/>
      <c r="B667" s="6"/>
      <c r="C667" s="8"/>
      <c r="D667" s="6"/>
      <c r="E667" s="7"/>
      <c r="F667" s="6"/>
      <c r="G667" s="12"/>
      <c r="H667" s="18" t="str">
        <f>IF($F667="","",IF($F667="SRD",1,IF($F667="USD",IFERROR(INDEX(Instellingen!$B$22:$B$221,MATCH($C667,Instellingen!$A$22:$A$221,1)),""),IF($F667="EUR",IFERROR(INDEX(Instellingen!$C$22:$C$221,MATCH($C667,Instellingen!$A$22:$A$221,1)),""),""))))</f>
        <v/>
      </c>
      <c r="I667" s="16" t="str">
        <f>IF($B667="","",IFERROR(VLOOKUP($B667,Facturen!$A$3:$W$304,5,FALSE),""))</f>
        <v/>
      </c>
      <c r="J667" s="18" t="str">
        <f>IF($I667="","",IF($I667="SRD",1,IF($I667="USD",IFERROR(INDEX(Instellingen!$B$22:$B$221,MATCH($C667,Instellingen!$A$22:$A$221,1)),""),IF($I667="EUR",IFERROR(INDEX(Instellingen!$C$22:$C$221,MATCH($C667,Instellingen!$A$22:$A$221,1)),""),""))))</f>
        <v/>
      </c>
      <c r="K667" s="14" t="str">
        <f t="shared" si="60"/>
        <v/>
      </c>
      <c r="L667" s="14" t="str">
        <f t="shared" si="61"/>
        <v/>
      </c>
      <c r="M667" s="14" t="str">
        <f>IF($B667="","",IFERROR(VLOOKUP($B667,Facturen!$A$3:$W$304,11,FALSE),""))</f>
        <v/>
      </c>
      <c r="N667" s="15" t="str">
        <f t="shared" si="62"/>
        <v/>
      </c>
      <c r="O667" s="15" t="str">
        <f>IF($B667="","",IFERROR(IF(VLOOKUP($B667,Facturen!$A$3:$W$304,7,FALSE)="",Instellingen!$B$4,VLOOKUP($B667,Facturen!$A$3:$W$304,7,FALSE)),""))</f>
        <v/>
      </c>
      <c r="P667" s="14" t="str">
        <f t="shared" si="63"/>
        <v/>
      </c>
      <c r="Q667" s="14" t="str">
        <f t="shared" si="64"/>
        <v/>
      </c>
      <c r="R667" s="14" t="str">
        <f t="shared" si="65"/>
        <v/>
      </c>
      <c r="S667" s="6"/>
    </row>
    <row r="668" spans="1:19" x14ac:dyDescent="0.3">
      <c r="A668" s="6"/>
      <c r="B668" s="6"/>
      <c r="C668" s="8"/>
      <c r="D668" s="6"/>
      <c r="E668" s="7"/>
      <c r="F668" s="6"/>
      <c r="G668" s="12"/>
      <c r="H668" s="18" t="str">
        <f>IF($F668="","",IF($F668="SRD",1,IF($F668="USD",IFERROR(INDEX(Instellingen!$B$22:$B$221,MATCH($C668,Instellingen!$A$22:$A$221,1)),""),IF($F668="EUR",IFERROR(INDEX(Instellingen!$C$22:$C$221,MATCH($C668,Instellingen!$A$22:$A$221,1)),""),""))))</f>
        <v/>
      </c>
      <c r="I668" s="16" t="str">
        <f>IF($B668="","",IFERROR(VLOOKUP($B668,Facturen!$A$3:$W$304,5,FALSE),""))</f>
        <v/>
      </c>
      <c r="J668" s="18" t="str">
        <f>IF($I668="","",IF($I668="SRD",1,IF($I668="USD",IFERROR(INDEX(Instellingen!$B$22:$B$221,MATCH($C668,Instellingen!$A$22:$A$221,1)),""),IF($I668="EUR",IFERROR(INDEX(Instellingen!$C$22:$C$221,MATCH($C668,Instellingen!$A$22:$A$221,1)),""),""))))</f>
        <v/>
      </c>
      <c r="K668" s="14" t="str">
        <f t="shared" si="60"/>
        <v/>
      </c>
      <c r="L668" s="14" t="str">
        <f t="shared" si="61"/>
        <v/>
      </c>
      <c r="M668" s="14" t="str">
        <f>IF($B668="","",IFERROR(VLOOKUP($B668,Facturen!$A$3:$W$304,11,FALSE),""))</f>
        <v/>
      </c>
      <c r="N668" s="15" t="str">
        <f t="shared" si="62"/>
        <v/>
      </c>
      <c r="O668" s="15" t="str">
        <f>IF($B668="","",IFERROR(IF(VLOOKUP($B668,Facturen!$A$3:$W$304,7,FALSE)="",Instellingen!$B$4,VLOOKUP($B668,Facturen!$A$3:$W$304,7,FALSE)),""))</f>
        <v/>
      </c>
      <c r="P668" s="14" t="str">
        <f t="shared" si="63"/>
        <v/>
      </c>
      <c r="Q668" s="14" t="str">
        <f t="shared" si="64"/>
        <v/>
      </c>
      <c r="R668" s="14" t="str">
        <f t="shared" si="65"/>
        <v/>
      </c>
      <c r="S668" s="6"/>
    </row>
    <row r="669" spans="1:19" x14ac:dyDescent="0.3">
      <c r="A669" s="6"/>
      <c r="B669" s="6"/>
      <c r="C669" s="8"/>
      <c r="D669" s="6"/>
      <c r="E669" s="7"/>
      <c r="F669" s="6"/>
      <c r="G669" s="12"/>
      <c r="H669" s="18" t="str">
        <f>IF($F669="","",IF($F669="SRD",1,IF($F669="USD",IFERROR(INDEX(Instellingen!$B$22:$B$221,MATCH($C669,Instellingen!$A$22:$A$221,1)),""),IF($F669="EUR",IFERROR(INDEX(Instellingen!$C$22:$C$221,MATCH($C669,Instellingen!$A$22:$A$221,1)),""),""))))</f>
        <v/>
      </c>
      <c r="I669" s="16" t="str">
        <f>IF($B669="","",IFERROR(VLOOKUP($B669,Facturen!$A$3:$W$304,5,FALSE),""))</f>
        <v/>
      </c>
      <c r="J669" s="18" t="str">
        <f>IF($I669="","",IF($I669="SRD",1,IF($I669="USD",IFERROR(INDEX(Instellingen!$B$22:$B$221,MATCH($C669,Instellingen!$A$22:$A$221,1)),""),IF($I669="EUR",IFERROR(INDEX(Instellingen!$C$22:$C$221,MATCH($C669,Instellingen!$A$22:$A$221,1)),""),""))))</f>
        <v/>
      </c>
      <c r="K669" s="14" t="str">
        <f t="shared" si="60"/>
        <v/>
      </c>
      <c r="L669" s="14" t="str">
        <f t="shared" si="61"/>
        <v/>
      </c>
      <c r="M669" s="14" t="str">
        <f>IF($B669="","",IFERROR(VLOOKUP($B669,Facturen!$A$3:$W$304,11,FALSE),""))</f>
        <v/>
      </c>
      <c r="N669" s="15" t="str">
        <f t="shared" si="62"/>
        <v/>
      </c>
      <c r="O669" s="15" t="str">
        <f>IF($B669="","",IFERROR(IF(VLOOKUP($B669,Facturen!$A$3:$W$304,7,FALSE)="",Instellingen!$B$4,VLOOKUP($B669,Facturen!$A$3:$W$304,7,FALSE)),""))</f>
        <v/>
      </c>
      <c r="P669" s="14" t="str">
        <f t="shared" si="63"/>
        <v/>
      </c>
      <c r="Q669" s="14" t="str">
        <f t="shared" si="64"/>
        <v/>
      </c>
      <c r="R669" s="14" t="str">
        <f t="shared" si="65"/>
        <v/>
      </c>
      <c r="S669" s="6"/>
    </row>
    <row r="670" spans="1:19" x14ac:dyDescent="0.3">
      <c r="A670" s="6"/>
      <c r="B670" s="6"/>
      <c r="C670" s="8"/>
      <c r="D670" s="6"/>
      <c r="E670" s="7"/>
      <c r="F670" s="6"/>
      <c r="G670" s="12"/>
      <c r="H670" s="18" t="str">
        <f>IF($F670="","",IF($F670="SRD",1,IF($F670="USD",IFERROR(INDEX(Instellingen!$B$22:$B$221,MATCH($C670,Instellingen!$A$22:$A$221,1)),""),IF($F670="EUR",IFERROR(INDEX(Instellingen!$C$22:$C$221,MATCH($C670,Instellingen!$A$22:$A$221,1)),""),""))))</f>
        <v/>
      </c>
      <c r="I670" s="16" t="str">
        <f>IF($B670="","",IFERROR(VLOOKUP($B670,Facturen!$A$3:$W$304,5,FALSE),""))</f>
        <v/>
      </c>
      <c r="J670" s="18" t="str">
        <f>IF($I670="","",IF($I670="SRD",1,IF($I670="USD",IFERROR(INDEX(Instellingen!$B$22:$B$221,MATCH($C670,Instellingen!$A$22:$A$221,1)),""),IF($I670="EUR",IFERROR(INDEX(Instellingen!$C$22:$C$221,MATCH($C670,Instellingen!$A$22:$A$221,1)),""),""))))</f>
        <v/>
      </c>
      <c r="K670" s="14" t="str">
        <f t="shared" si="60"/>
        <v/>
      </c>
      <c r="L670" s="14" t="str">
        <f t="shared" si="61"/>
        <v/>
      </c>
      <c r="M670" s="14" t="str">
        <f>IF($B670="","",IFERROR(VLOOKUP($B670,Facturen!$A$3:$W$304,11,FALSE),""))</f>
        <v/>
      </c>
      <c r="N670" s="15" t="str">
        <f t="shared" si="62"/>
        <v/>
      </c>
      <c r="O670" s="15" t="str">
        <f>IF($B670="","",IFERROR(IF(VLOOKUP($B670,Facturen!$A$3:$W$304,7,FALSE)="",Instellingen!$B$4,VLOOKUP($B670,Facturen!$A$3:$W$304,7,FALSE)),""))</f>
        <v/>
      </c>
      <c r="P670" s="14" t="str">
        <f t="shared" si="63"/>
        <v/>
      </c>
      <c r="Q670" s="14" t="str">
        <f t="shared" si="64"/>
        <v/>
      </c>
      <c r="R670" s="14" t="str">
        <f t="shared" si="65"/>
        <v/>
      </c>
      <c r="S670" s="6"/>
    </row>
    <row r="671" spans="1:19" x14ac:dyDescent="0.3">
      <c r="A671" s="6"/>
      <c r="B671" s="6"/>
      <c r="C671" s="8"/>
      <c r="D671" s="6"/>
      <c r="E671" s="7"/>
      <c r="F671" s="6"/>
      <c r="G671" s="12"/>
      <c r="H671" s="18" t="str">
        <f>IF($F671="","",IF($F671="SRD",1,IF($F671="USD",IFERROR(INDEX(Instellingen!$B$22:$B$221,MATCH($C671,Instellingen!$A$22:$A$221,1)),""),IF($F671="EUR",IFERROR(INDEX(Instellingen!$C$22:$C$221,MATCH($C671,Instellingen!$A$22:$A$221,1)),""),""))))</f>
        <v/>
      </c>
      <c r="I671" s="16" t="str">
        <f>IF($B671="","",IFERROR(VLOOKUP($B671,Facturen!$A$3:$W$304,5,FALSE),""))</f>
        <v/>
      </c>
      <c r="J671" s="18" t="str">
        <f>IF($I671="","",IF($I671="SRD",1,IF($I671="USD",IFERROR(INDEX(Instellingen!$B$22:$B$221,MATCH($C671,Instellingen!$A$22:$A$221,1)),""),IF($I671="EUR",IFERROR(INDEX(Instellingen!$C$22:$C$221,MATCH($C671,Instellingen!$A$22:$A$221,1)),""),""))))</f>
        <v/>
      </c>
      <c r="K671" s="14" t="str">
        <f t="shared" si="60"/>
        <v/>
      </c>
      <c r="L671" s="14" t="str">
        <f t="shared" si="61"/>
        <v/>
      </c>
      <c r="M671" s="14" t="str">
        <f>IF($B671="","",IFERROR(VLOOKUP($B671,Facturen!$A$3:$W$304,11,FALSE),""))</f>
        <v/>
      </c>
      <c r="N671" s="15" t="str">
        <f t="shared" si="62"/>
        <v/>
      </c>
      <c r="O671" s="15" t="str">
        <f>IF($B671="","",IFERROR(IF(VLOOKUP($B671,Facturen!$A$3:$W$304,7,FALSE)="",Instellingen!$B$4,VLOOKUP($B671,Facturen!$A$3:$W$304,7,FALSE)),""))</f>
        <v/>
      </c>
      <c r="P671" s="14" t="str">
        <f t="shared" si="63"/>
        <v/>
      </c>
      <c r="Q671" s="14" t="str">
        <f t="shared" si="64"/>
        <v/>
      </c>
      <c r="R671" s="14" t="str">
        <f t="shared" si="65"/>
        <v/>
      </c>
      <c r="S671" s="6"/>
    </row>
    <row r="672" spans="1:19" x14ac:dyDescent="0.3">
      <c r="A672" s="6"/>
      <c r="B672" s="6"/>
      <c r="C672" s="8"/>
      <c r="D672" s="6"/>
      <c r="E672" s="7"/>
      <c r="F672" s="6"/>
      <c r="G672" s="12"/>
      <c r="H672" s="18" t="str">
        <f>IF($F672="","",IF($F672="SRD",1,IF($F672="USD",IFERROR(INDEX(Instellingen!$B$22:$B$221,MATCH($C672,Instellingen!$A$22:$A$221,1)),""),IF($F672="EUR",IFERROR(INDEX(Instellingen!$C$22:$C$221,MATCH($C672,Instellingen!$A$22:$A$221,1)),""),""))))</f>
        <v/>
      </c>
      <c r="I672" s="16" t="str">
        <f>IF($B672="","",IFERROR(VLOOKUP($B672,Facturen!$A$3:$W$304,5,FALSE),""))</f>
        <v/>
      </c>
      <c r="J672" s="18" t="str">
        <f>IF($I672="","",IF($I672="SRD",1,IF($I672="USD",IFERROR(INDEX(Instellingen!$B$22:$B$221,MATCH($C672,Instellingen!$A$22:$A$221,1)),""),IF($I672="EUR",IFERROR(INDEX(Instellingen!$C$22:$C$221,MATCH($C672,Instellingen!$A$22:$A$221,1)),""),""))))</f>
        <v/>
      </c>
      <c r="K672" s="14" t="str">
        <f t="shared" si="60"/>
        <v/>
      </c>
      <c r="L672" s="14" t="str">
        <f t="shared" si="61"/>
        <v/>
      </c>
      <c r="M672" s="14" t="str">
        <f>IF($B672="","",IFERROR(VLOOKUP($B672,Facturen!$A$3:$W$304,11,FALSE),""))</f>
        <v/>
      </c>
      <c r="N672" s="15" t="str">
        <f t="shared" si="62"/>
        <v/>
      </c>
      <c r="O672" s="15" t="str">
        <f>IF($B672="","",IFERROR(IF(VLOOKUP($B672,Facturen!$A$3:$W$304,7,FALSE)="",Instellingen!$B$4,VLOOKUP($B672,Facturen!$A$3:$W$304,7,FALSE)),""))</f>
        <v/>
      </c>
      <c r="P672" s="14" t="str">
        <f t="shared" si="63"/>
        <v/>
      </c>
      <c r="Q672" s="14" t="str">
        <f t="shared" si="64"/>
        <v/>
      </c>
      <c r="R672" s="14" t="str">
        <f t="shared" si="65"/>
        <v/>
      </c>
      <c r="S672" s="6"/>
    </row>
    <row r="673" spans="1:19" x14ac:dyDescent="0.3">
      <c r="A673" s="6"/>
      <c r="B673" s="6"/>
      <c r="C673" s="8"/>
      <c r="D673" s="6"/>
      <c r="E673" s="7"/>
      <c r="F673" s="6"/>
      <c r="G673" s="12"/>
      <c r="H673" s="18" t="str">
        <f>IF($F673="","",IF($F673="SRD",1,IF($F673="USD",IFERROR(INDEX(Instellingen!$B$22:$B$221,MATCH($C673,Instellingen!$A$22:$A$221,1)),""),IF($F673="EUR",IFERROR(INDEX(Instellingen!$C$22:$C$221,MATCH($C673,Instellingen!$A$22:$A$221,1)),""),""))))</f>
        <v/>
      </c>
      <c r="I673" s="16" t="str">
        <f>IF($B673="","",IFERROR(VLOOKUP($B673,Facturen!$A$3:$W$304,5,FALSE),""))</f>
        <v/>
      </c>
      <c r="J673" s="18" t="str">
        <f>IF($I673="","",IF($I673="SRD",1,IF($I673="USD",IFERROR(INDEX(Instellingen!$B$22:$B$221,MATCH($C673,Instellingen!$A$22:$A$221,1)),""),IF($I673="EUR",IFERROR(INDEX(Instellingen!$C$22:$C$221,MATCH($C673,Instellingen!$A$22:$A$221,1)),""),""))))</f>
        <v/>
      </c>
      <c r="K673" s="14" t="str">
        <f t="shared" si="60"/>
        <v/>
      </c>
      <c r="L673" s="14" t="str">
        <f t="shared" si="61"/>
        <v/>
      </c>
      <c r="M673" s="14" t="str">
        <f>IF($B673="","",IFERROR(VLOOKUP($B673,Facturen!$A$3:$W$304,11,FALSE),""))</f>
        <v/>
      </c>
      <c r="N673" s="15" t="str">
        <f t="shared" si="62"/>
        <v/>
      </c>
      <c r="O673" s="15" t="str">
        <f>IF($B673="","",IFERROR(IF(VLOOKUP($B673,Facturen!$A$3:$W$304,7,FALSE)="",Instellingen!$B$4,VLOOKUP($B673,Facturen!$A$3:$W$304,7,FALSE)),""))</f>
        <v/>
      </c>
      <c r="P673" s="14" t="str">
        <f t="shared" si="63"/>
        <v/>
      </c>
      <c r="Q673" s="14" t="str">
        <f t="shared" si="64"/>
        <v/>
      </c>
      <c r="R673" s="14" t="str">
        <f t="shared" si="65"/>
        <v/>
      </c>
      <c r="S673" s="6"/>
    </row>
    <row r="674" spans="1:19" x14ac:dyDescent="0.3">
      <c r="A674" s="6"/>
      <c r="B674" s="6"/>
      <c r="C674" s="8"/>
      <c r="D674" s="6"/>
      <c r="E674" s="7"/>
      <c r="F674" s="6"/>
      <c r="G674" s="12"/>
      <c r="H674" s="18" t="str">
        <f>IF($F674="","",IF($F674="SRD",1,IF($F674="USD",IFERROR(INDEX(Instellingen!$B$22:$B$221,MATCH($C674,Instellingen!$A$22:$A$221,1)),""),IF($F674="EUR",IFERROR(INDEX(Instellingen!$C$22:$C$221,MATCH($C674,Instellingen!$A$22:$A$221,1)),""),""))))</f>
        <v/>
      </c>
      <c r="I674" s="16" t="str">
        <f>IF($B674="","",IFERROR(VLOOKUP($B674,Facturen!$A$3:$W$304,5,FALSE),""))</f>
        <v/>
      </c>
      <c r="J674" s="18" t="str">
        <f>IF($I674="","",IF($I674="SRD",1,IF($I674="USD",IFERROR(INDEX(Instellingen!$B$22:$B$221,MATCH($C674,Instellingen!$A$22:$A$221,1)),""),IF($I674="EUR",IFERROR(INDEX(Instellingen!$C$22:$C$221,MATCH($C674,Instellingen!$A$22:$A$221,1)),""),""))))</f>
        <v/>
      </c>
      <c r="K674" s="14" t="str">
        <f t="shared" si="60"/>
        <v/>
      </c>
      <c r="L674" s="14" t="str">
        <f t="shared" si="61"/>
        <v/>
      </c>
      <c r="M674" s="14" t="str">
        <f>IF($B674="","",IFERROR(VLOOKUP($B674,Facturen!$A$3:$W$304,11,FALSE),""))</f>
        <v/>
      </c>
      <c r="N674" s="15" t="str">
        <f t="shared" si="62"/>
        <v/>
      </c>
      <c r="O674" s="15" t="str">
        <f>IF($B674="","",IFERROR(IF(VLOOKUP($B674,Facturen!$A$3:$W$304,7,FALSE)="",Instellingen!$B$4,VLOOKUP($B674,Facturen!$A$3:$W$304,7,FALSE)),""))</f>
        <v/>
      </c>
      <c r="P674" s="14" t="str">
        <f t="shared" si="63"/>
        <v/>
      </c>
      <c r="Q674" s="14" t="str">
        <f t="shared" si="64"/>
        <v/>
      </c>
      <c r="R674" s="14" t="str">
        <f t="shared" si="65"/>
        <v/>
      </c>
      <c r="S674" s="6"/>
    </row>
    <row r="675" spans="1:19" x14ac:dyDescent="0.3">
      <c r="A675" s="6"/>
      <c r="B675" s="6"/>
      <c r="C675" s="8"/>
      <c r="D675" s="6"/>
      <c r="E675" s="7"/>
      <c r="F675" s="6"/>
      <c r="G675" s="12"/>
      <c r="H675" s="18" t="str">
        <f>IF($F675="","",IF($F675="SRD",1,IF($F675="USD",IFERROR(INDEX(Instellingen!$B$22:$B$221,MATCH($C675,Instellingen!$A$22:$A$221,1)),""),IF($F675="EUR",IFERROR(INDEX(Instellingen!$C$22:$C$221,MATCH($C675,Instellingen!$A$22:$A$221,1)),""),""))))</f>
        <v/>
      </c>
      <c r="I675" s="16" t="str">
        <f>IF($B675="","",IFERROR(VLOOKUP($B675,Facturen!$A$3:$W$304,5,FALSE),""))</f>
        <v/>
      </c>
      <c r="J675" s="18" t="str">
        <f>IF($I675="","",IF($I675="SRD",1,IF($I675="USD",IFERROR(INDEX(Instellingen!$B$22:$B$221,MATCH($C675,Instellingen!$A$22:$A$221,1)),""),IF($I675="EUR",IFERROR(INDEX(Instellingen!$C$22:$C$221,MATCH($C675,Instellingen!$A$22:$A$221,1)),""),""))))</f>
        <v/>
      </c>
      <c r="K675" s="14" t="str">
        <f t="shared" si="60"/>
        <v/>
      </c>
      <c r="L675" s="14" t="str">
        <f t="shared" si="61"/>
        <v/>
      </c>
      <c r="M675" s="14" t="str">
        <f>IF($B675="","",IFERROR(VLOOKUP($B675,Facturen!$A$3:$W$304,11,FALSE),""))</f>
        <v/>
      </c>
      <c r="N675" s="15" t="str">
        <f t="shared" si="62"/>
        <v/>
      </c>
      <c r="O675" s="15" t="str">
        <f>IF($B675="","",IFERROR(IF(VLOOKUP($B675,Facturen!$A$3:$W$304,7,FALSE)="",Instellingen!$B$4,VLOOKUP($B675,Facturen!$A$3:$W$304,7,FALSE)),""))</f>
        <v/>
      </c>
      <c r="P675" s="14" t="str">
        <f t="shared" si="63"/>
        <v/>
      </c>
      <c r="Q675" s="14" t="str">
        <f t="shared" si="64"/>
        <v/>
      </c>
      <c r="R675" s="14" t="str">
        <f t="shared" si="65"/>
        <v/>
      </c>
      <c r="S675" s="6"/>
    </row>
    <row r="676" spans="1:19" x14ac:dyDescent="0.3">
      <c r="A676" s="6"/>
      <c r="B676" s="6"/>
      <c r="C676" s="8"/>
      <c r="D676" s="6"/>
      <c r="E676" s="7"/>
      <c r="F676" s="6"/>
      <c r="G676" s="12"/>
      <c r="H676" s="18" t="str">
        <f>IF($F676="","",IF($F676="SRD",1,IF($F676="USD",IFERROR(INDEX(Instellingen!$B$22:$B$221,MATCH($C676,Instellingen!$A$22:$A$221,1)),""),IF($F676="EUR",IFERROR(INDEX(Instellingen!$C$22:$C$221,MATCH($C676,Instellingen!$A$22:$A$221,1)),""),""))))</f>
        <v/>
      </c>
      <c r="I676" s="16" t="str">
        <f>IF($B676="","",IFERROR(VLOOKUP($B676,Facturen!$A$3:$W$304,5,FALSE),""))</f>
        <v/>
      </c>
      <c r="J676" s="18" t="str">
        <f>IF($I676="","",IF($I676="SRD",1,IF($I676="USD",IFERROR(INDEX(Instellingen!$B$22:$B$221,MATCH($C676,Instellingen!$A$22:$A$221,1)),""),IF($I676="EUR",IFERROR(INDEX(Instellingen!$C$22:$C$221,MATCH($C676,Instellingen!$A$22:$A$221,1)),""),""))))</f>
        <v/>
      </c>
      <c r="K676" s="14" t="str">
        <f t="shared" si="60"/>
        <v/>
      </c>
      <c r="L676" s="14" t="str">
        <f t="shared" si="61"/>
        <v/>
      </c>
      <c r="M676" s="14" t="str">
        <f>IF($B676="","",IFERROR(VLOOKUP($B676,Facturen!$A$3:$W$304,11,FALSE),""))</f>
        <v/>
      </c>
      <c r="N676" s="15" t="str">
        <f t="shared" si="62"/>
        <v/>
      </c>
      <c r="O676" s="15" t="str">
        <f>IF($B676="","",IFERROR(IF(VLOOKUP($B676,Facturen!$A$3:$W$304,7,FALSE)="",Instellingen!$B$4,VLOOKUP($B676,Facturen!$A$3:$W$304,7,FALSE)),""))</f>
        <v/>
      </c>
      <c r="P676" s="14" t="str">
        <f t="shared" si="63"/>
        <v/>
      </c>
      <c r="Q676" s="14" t="str">
        <f t="shared" si="64"/>
        <v/>
      </c>
      <c r="R676" s="14" t="str">
        <f t="shared" si="65"/>
        <v/>
      </c>
      <c r="S676" s="6"/>
    </row>
    <row r="677" spans="1:19" x14ac:dyDescent="0.3">
      <c r="A677" s="6"/>
      <c r="B677" s="6"/>
      <c r="C677" s="8"/>
      <c r="D677" s="6"/>
      <c r="E677" s="7"/>
      <c r="F677" s="6"/>
      <c r="G677" s="12"/>
      <c r="H677" s="18" t="str">
        <f>IF($F677="","",IF($F677="SRD",1,IF($F677="USD",IFERROR(INDEX(Instellingen!$B$22:$B$221,MATCH($C677,Instellingen!$A$22:$A$221,1)),""),IF($F677="EUR",IFERROR(INDEX(Instellingen!$C$22:$C$221,MATCH($C677,Instellingen!$A$22:$A$221,1)),""),""))))</f>
        <v/>
      </c>
      <c r="I677" s="16" t="str">
        <f>IF($B677="","",IFERROR(VLOOKUP($B677,Facturen!$A$3:$W$304,5,FALSE),""))</f>
        <v/>
      </c>
      <c r="J677" s="18" t="str">
        <f>IF($I677="","",IF($I677="SRD",1,IF($I677="USD",IFERROR(INDEX(Instellingen!$B$22:$B$221,MATCH($C677,Instellingen!$A$22:$A$221,1)),""),IF($I677="EUR",IFERROR(INDEX(Instellingen!$C$22:$C$221,MATCH($C677,Instellingen!$A$22:$A$221,1)),""),""))))</f>
        <v/>
      </c>
      <c r="K677" s="14" t="str">
        <f t="shared" si="60"/>
        <v/>
      </c>
      <c r="L677" s="14" t="str">
        <f t="shared" si="61"/>
        <v/>
      </c>
      <c r="M677" s="14" t="str">
        <f>IF($B677="","",IFERROR(VLOOKUP($B677,Facturen!$A$3:$W$304,11,FALSE),""))</f>
        <v/>
      </c>
      <c r="N677" s="15" t="str">
        <f t="shared" si="62"/>
        <v/>
      </c>
      <c r="O677" s="15" t="str">
        <f>IF($B677="","",IFERROR(IF(VLOOKUP($B677,Facturen!$A$3:$W$304,7,FALSE)="",Instellingen!$B$4,VLOOKUP($B677,Facturen!$A$3:$W$304,7,FALSE)),""))</f>
        <v/>
      </c>
      <c r="P677" s="14" t="str">
        <f t="shared" si="63"/>
        <v/>
      </c>
      <c r="Q677" s="14" t="str">
        <f t="shared" si="64"/>
        <v/>
      </c>
      <c r="R677" s="14" t="str">
        <f t="shared" si="65"/>
        <v/>
      </c>
      <c r="S677" s="6"/>
    </row>
    <row r="678" spans="1:19" x14ac:dyDescent="0.3">
      <c r="A678" s="6"/>
      <c r="B678" s="6"/>
      <c r="C678" s="8"/>
      <c r="D678" s="6"/>
      <c r="E678" s="7"/>
      <c r="F678" s="6"/>
      <c r="G678" s="12"/>
      <c r="H678" s="18" t="str">
        <f>IF($F678="","",IF($F678="SRD",1,IF($F678="USD",IFERROR(INDEX(Instellingen!$B$22:$B$221,MATCH($C678,Instellingen!$A$22:$A$221,1)),""),IF($F678="EUR",IFERROR(INDEX(Instellingen!$C$22:$C$221,MATCH($C678,Instellingen!$A$22:$A$221,1)),""),""))))</f>
        <v/>
      </c>
      <c r="I678" s="16" t="str">
        <f>IF($B678="","",IFERROR(VLOOKUP($B678,Facturen!$A$3:$W$304,5,FALSE),""))</f>
        <v/>
      </c>
      <c r="J678" s="18" t="str">
        <f>IF($I678="","",IF($I678="SRD",1,IF($I678="USD",IFERROR(INDEX(Instellingen!$B$22:$B$221,MATCH($C678,Instellingen!$A$22:$A$221,1)),""),IF($I678="EUR",IFERROR(INDEX(Instellingen!$C$22:$C$221,MATCH($C678,Instellingen!$A$22:$A$221,1)),""),""))))</f>
        <v/>
      </c>
      <c r="K678" s="14" t="str">
        <f t="shared" si="60"/>
        <v/>
      </c>
      <c r="L678" s="14" t="str">
        <f t="shared" si="61"/>
        <v/>
      </c>
      <c r="M678" s="14" t="str">
        <f>IF($B678="","",IFERROR(VLOOKUP($B678,Facturen!$A$3:$W$304,11,FALSE),""))</f>
        <v/>
      </c>
      <c r="N678" s="15" t="str">
        <f t="shared" si="62"/>
        <v/>
      </c>
      <c r="O678" s="15" t="str">
        <f>IF($B678="","",IFERROR(IF(VLOOKUP($B678,Facturen!$A$3:$W$304,7,FALSE)="",Instellingen!$B$4,VLOOKUP($B678,Facturen!$A$3:$W$304,7,FALSE)),""))</f>
        <v/>
      </c>
      <c r="P678" s="14" t="str">
        <f t="shared" si="63"/>
        <v/>
      </c>
      <c r="Q678" s="14" t="str">
        <f t="shared" si="64"/>
        <v/>
      </c>
      <c r="R678" s="14" t="str">
        <f t="shared" si="65"/>
        <v/>
      </c>
      <c r="S678" s="6"/>
    </row>
    <row r="679" spans="1:19" x14ac:dyDescent="0.3">
      <c r="A679" s="6"/>
      <c r="B679" s="6"/>
      <c r="C679" s="8"/>
      <c r="D679" s="6"/>
      <c r="E679" s="7"/>
      <c r="F679" s="6"/>
      <c r="G679" s="12"/>
      <c r="H679" s="18" t="str">
        <f>IF($F679="","",IF($F679="SRD",1,IF($F679="USD",IFERROR(INDEX(Instellingen!$B$22:$B$221,MATCH($C679,Instellingen!$A$22:$A$221,1)),""),IF($F679="EUR",IFERROR(INDEX(Instellingen!$C$22:$C$221,MATCH($C679,Instellingen!$A$22:$A$221,1)),""),""))))</f>
        <v/>
      </c>
      <c r="I679" s="16" t="str">
        <f>IF($B679="","",IFERROR(VLOOKUP($B679,Facturen!$A$3:$W$304,5,FALSE),""))</f>
        <v/>
      </c>
      <c r="J679" s="18" t="str">
        <f>IF($I679="","",IF($I679="SRD",1,IF($I679="USD",IFERROR(INDEX(Instellingen!$B$22:$B$221,MATCH($C679,Instellingen!$A$22:$A$221,1)),""),IF($I679="EUR",IFERROR(INDEX(Instellingen!$C$22:$C$221,MATCH($C679,Instellingen!$A$22:$A$221,1)),""),""))))</f>
        <v/>
      </c>
      <c r="K679" s="14" t="str">
        <f t="shared" si="60"/>
        <v/>
      </c>
      <c r="L679" s="14" t="str">
        <f t="shared" si="61"/>
        <v/>
      </c>
      <c r="M679" s="14" t="str">
        <f>IF($B679="","",IFERROR(VLOOKUP($B679,Facturen!$A$3:$W$304,11,FALSE),""))</f>
        <v/>
      </c>
      <c r="N679" s="15" t="str">
        <f t="shared" si="62"/>
        <v/>
      </c>
      <c r="O679" s="15" t="str">
        <f>IF($B679="","",IFERROR(IF(VLOOKUP($B679,Facturen!$A$3:$W$304,7,FALSE)="",Instellingen!$B$4,VLOOKUP($B679,Facturen!$A$3:$W$304,7,FALSE)),""))</f>
        <v/>
      </c>
      <c r="P679" s="14" t="str">
        <f t="shared" si="63"/>
        <v/>
      </c>
      <c r="Q679" s="14" t="str">
        <f t="shared" si="64"/>
        <v/>
      </c>
      <c r="R679" s="14" t="str">
        <f t="shared" si="65"/>
        <v/>
      </c>
      <c r="S679" s="6"/>
    </row>
    <row r="680" spans="1:19" x14ac:dyDescent="0.3">
      <c r="A680" s="6"/>
      <c r="B680" s="6"/>
      <c r="C680" s="8"/>
      <c r="D680" s="6"/>
      <c r="E680" s="7"/>
      <c r="F680" s="6"/>
      <c r="G680" s="12"/>
      <c r="H680" s="18" t="str">
        <f>IF($F680="","",IF($F680="SRD",1,IF($F680="USD",IFERROR(INDEX(Instellingen!$B$22:$B$221,MATCH($C680,Instellingen!$A$22:$A$221,1)),""),IF($F680="EUR",IFERROR(INDEX(Instellingen!$C$22:$C$221,MATCH($C680,Instellingen!$A$22:$A$221,1)),""),""))))</f>
        <v/>
      </c>
      <c r="I680" s="16" t="str">
        <f>IF($B680="","",IFERROR(VLOOKUP($B680,Facturen!$A$3:$W$304,5,FALSE),""))</f>
        <v/>
      </c>
      <c r="J680" s="18" t="str">
        <f>IF($I680="","",IF($I680="SRD",1,IF($I680="USD",IFERROR(INDEX(Instellingen!$B$22:$B$221,MATCH($C680,Instellingen!$A$22:$A$221,1)),""),IF($I680="EUR",IFERROR(INDEX(Instellingen!$C$22:$C$221,MATCH($C680,Instellingen!$A$22:$A$221,1)),""),""))))</f>
        <v/>
      </c>
      <c r="K680" s="14" t="str">
        <f t="shared" si="60"/>
        <v/>
      </c>
      <c r="L680" s="14" t="str">
        <f t="shared" si="61"/>
        <v/>
      </c>
      <c r="M680" s="14" t="str">
        <f>IF($B680="","",IFERROR(VLOOKUP($B680,Facturen!$A$3:$W$304,11,FALSE),""))</f>
        <v/>
      </c>
      <c r="N680" s="15" t="str">
        <f t="shared" si="62"/>
        <v/>
      </c>
      <c r="O680" s="15" t="str">
        <f>IF($B680="","",IFERROR(IF(VLOOKUP($B680,Facturen!$A$3:$W$304,7,FALSE)="",Instellingen!$B$4,VLOOKUP($B680,Facturen!$A$3:$W$304,7,FALSE)),""))</f>
        <v/>
      </c>
      <c r="P680" s="14" t="str">
        <f t="shared" si="63"/>
        <v/>
      </c>
      <c r="Q680" s="14" t="str">
        <f t="shared" si="64"/>
        <v/>
      </c>
      <c r="R680" s="14" t="str">
        <f t="shared" si="65"/>
        <v/>
      </c>
      <c r="S680" s="6"/>
    </row>
    <row r="681" spans="1:19" x14ac:dyDescent="0.3">
      <c r="A681" s="6"/>
      <c r="B681" s="6"/>
      <c r="C681" s="8"/>
      <c r="D681" s="6"/>
      <c r="E681" s="7"/>
      <c r="F681" s="6"/>
      <c r="G681" s="12"/>
      <c r="H681" s="18" t="str">
        <f>IF($F681="","",IF($F681="SRD",1,IF($F681="USD",IFERROR(INDEX(Instellingen!$B$22:$B$221,MATCH($C681,Instellingen!$A$22:$A$221,1)),""),IF($F681="EUR",IFERROR(INDEX(Instellingen!$C$22:$C$221,MATCH($C681,Instellingen!$A$22:$A$221,1)),""),""))))</f>
        <v/>
      </c>
      <c r="I681" s="16" t="str">
        <f>IF($B681="","",IFERROR(VLOOKUP($B681,Facturen!$A$3:$W$304,5,FALSE),""))</f>
        <v/>
      </c>
      <c r="J681" s="18" t="str">
        <f>IF($I681="","",IF($I681="SRD",1,IF($I681="USD",IFERROR(INDEX(Instellingen!$B$22:$B$221,MATCH($C681,Instellingen!$A$22:$A$221,1)),""),IF($I681="EUR",IFERROR(INDEX(Instellingen!$C$22:$C$221,MATCH($C681,Instellingen!$A$22:$A$221,1)),""),""))))</f>
        <v/>
      </c>
      <c r="K681" s="14" t="str">
        <f t="shared" si="60"/>
        <v/>
      </c>
      <c r="L681" s="14" t="str">
        <f t="shared" si="61"/>
        <v/>
      </c>
      <c r="M681" s="14" t="str">
        <f>IF($B681="","",IFERROR(VLOOKUP($B681,Facturen!$A$3:$W$304,11,FALSE),""))</f>
        <v/>
      </c>
      <c r="N681" s="15" t="str">
        <f t="shared" si="62"/>
        <v/>
      </c>
      <c r="O681" s="15" t="str">
        <f>IF($B681="","",IFERROR(IF(VLOOKUP($B681,Facturen!$A$3:$W$304,7,FALSE)="",Instellingen!$B$4,VLOOKUP($B681,Facturen!$A$3:$W$304,7,FALSE)),""))</f>
        <v/>
      </c>
      <c r="P681" s="14" t="str">
        <f t="shared" si="63"/>
        <v/>
      </c>
      <c r="Q681" s="14" t="str">
        <f t="shared" si="64"/>
        <v/>
      </c>
      <c r="R681" s="14" t="str">
        <f t="shared" si="65"/>
        <v/>
      </c>
      <c r="S681" s="6"/>
    </row>
    <row r="682" spans="1:19" x14ac:dyDescent="0.3">
      <c r="A682" s="6"/>
      <c r="B682" s="6"/>
      <c r="C682" s="8"/>
      <c r="D682" s="6"/>
      <c r="E682" s="7"/>
      <c r="F682" s="6"/>
      <c r="G682" s="12"/>
      <c r="H682" s="18" t="str">
        <f>IF($F682="","",IF($F682="SRD",1,IF($F682="USD",IFERROR(INDEX(Instellingen!$B$22:$B$221,MATCH($C682,Instellingen!$A$22:$A$221,1)),""),IF($F682="EUR",IFERROR(INDEX(Instellingen!$C$22:$C$221,MATCH($C682,Instellingen!$A$22:$A$221,1)),""),""))))</f>
        <v/>
      </c>
      <c r="I682" s="16" t="str">
        <f>IF($B682="","",IFERROR(VLOOKUP($B682,Facturen!$A$3:$W$304,5,FALSE),""))</f>
        <v/>
      </c>
      <c r="J682" s="18" t="str">
        <f>IF($I682="","",IF($I682="SRD",1,IF($I682="USD",IFERROR(INDEX(Instellingen!$B$22:$B$221,MATCH($C682,Instellingen!$A$22:$A$221,1)),""),IF($I682="EUR",IFERROR(INDEX(Instellingen!$C$22:$C$221,MATCH($C682,Instellingen!$A$22:$A$221,1)),""),""))))</f>
        <v/>
      </c>
      <c r="K682" s="14" t="str">
        <f t="shared" si="60"/>
        <v/>
      </c>
      <c r="L682" s="14" t="str">
        <f t="shared" si="61"/>
        <v/>
      </c>
      <c r="M682" s="14" t="str">
        <f>IF($B682="","",IFERROR(VLOOKUP($B682,Facturen!$A$3:$W$304,11,FALSE),""))</f>
        <v/>
      </c>
      <c r="N682" s="15" t="str">
        <f t="shared" si="62"/>
        <v/>
      </c>
      <c r="O682" s="15" t="str">
        <f>IF($B682="","",IFERROR(IF(VLOOKUP($B682,Facturen!$A$3:$W$304,7,FALSE)="",Instellingen!$B$4,VLOOKUP($B682,Facturen!$A$3:$W$304,7,FALSE)),""))</f>
        <v/>
      </c>
      <c r="P682" s="14" t="str">
        <f t="shared" si="63"/>
        <v/>
      </c>
      <c r="Q682" s="14" t="str">
        <f t="shared" si="64"/>
        <v/>
      </c>
      <c r="R682" s="14" t="str">
        <f t="shared" si="65"/>
        <v/>
      </c>
      <c r="S682" s="6"/>
    </row>
    <row r="683" spans="1:19" x14ac:dyDescent="0.3">
      <c r="A683" s="6"/>
      <c r="B683" s="6"/>
      <c r="C683" s="8"/>
      <c r="D683" s="6"/>
      <c r="E683" s="7"/>
      <c r="F683" s="6"/>
      <c r="G683" s="12"/>
      <c r="H683" s="18" t="str">
        <f>IF($F683="","",IF($F683="SRD",1,IF($F683="USD",IFERROR(INDEX(Instellingen!$B$22:$B$221,MATCH($C683,Instellingen!$A$22:$A$221,1)),""),IF($F683="EUR",IFERROR(INDEX(Instellingen!$C$22:$C$221,MATCH($C683,Instellingen!$A$22:$A$221,1)),""),""))))</f>
        <v/>
      </c>
      <c r="I683" s="16" t="str">
        <f>IF($B683="","",IFERROR(VLOOKUP($B683,Facturen!$A$3:$W$304,5,FALSE),""))</f>
        <v/>
      </c>
      <c r="J683" s="18" t="str">
        <f>IF($I683="","",IF($I683="SRD",1,IF($I683="USD",IFERROR(INDEX(Instellingen!$B$22:$B$221,MATCH($C683,Instellingen!$A$22:$A$221,1)),""),IF($I683="EUR",IFERROR(INDEX(Instellingen!$C$22:$C$221,MATCH($C683,Instellingen!$A$22:$A$221,1)),""),""))))</f>
        <v/>
      </c>
      <c r="K683" s="14" t="str">
        <f t="shared" si="60"/>
        <v/>
      </c>
      <c r="L683" s="14" t="str">
        <f t="shared" si="61"/>
        <v/>
      </c>
      <c r="M683" s="14" t="str">
        <f>IF($B683="","",IFERROR(VLOOKUP($B683,Facturen!$A$3:$W$304,11,FALSE),""))</f>
        <v/>
      </c>
      <c r="N683" s="15" t="str">
        <f t="shared" si="62"/>
        <v/>
      </c>
      <c r="O683" s="15" t="str">
        <f>IF($B683="","",IFERROR(IF(VLOOKUP($B683,Facturen!$A$3:$W$304,7,FALSE)="",Instellingen!$B$4,VLOOKUP($B683,Facturen!$A$3:$W$304,7,FALSE)),""))</f>
        <v/>
      </c>
      <c r="P683" s="14" t="str">
        <f t="shared" si="63"/>
        <v/>
      </c>
      <c r="Q683" s="14" t="str">
        <f t="shared" si="64"/>
        <v/>
      </c>
      <c r="R683" s="14" t="str">
        <f t="shared" si="65"/>
        <v/>
      </c>
      <c r="S683" s="6"/>
    </row>
    <row r="684" spans="1:19" x14ac:dyDescent="0.3">
      <c r="A684" s="6"/>
      <c r="B684" s="6"/>
      <c r="C684" s="8"/>
      <c r="D684" s="6"/>
      <c r="E684" s="7"/>
      <c r="F684" s="6"/>
      <c r="G684" s="12"/>
      <c r="H684" s="18" t="str">
        <f>IF($F684="","",IF($F684="SRD",1,IF($F684="USD",IFERROR(INDEX(Instellingen!$B$22:$B$221,MATCH($C684,Instellingen!$A$22:$A$221,1)),""),IF($F684="EUR",IFERROR(INDEX(Instellingen!$C$22:$C$221,MATCH($C684,Instellingen!$A$22:$A$221,1)),""),""))))</f>
        <v/>
      </c>
      <c r="I684" s="16" t="str">
        <f>IF($B684="","",IFERROR(VLOOKUP($B684,Facturen!$A$3:$W$304,5,FALSE),""))</f>
        <v/>
      </c>
      <c r="J684" s="18" t="str">
        <f>IF($I684="","",IF($I684="SRD",1,IF($I684="USD",IFERROR(INDEX(Instellingen!$B$22:$B$221,MATCH($C684,Instellingen!$A$22:$A$221,1)),""),IF($I684="EUR",IFERROR(INDEX(Instellingen!$C$22:$C$221,MATCH($C684,Instellingen!$A$22:$A$221,1)),""),""))))</f>
        <v/>
      </c>
      <c r="K684" s="14" t="str">
        <f t="shared" si="60"/>
        <v/>
      </c>
      <c r="L684" s="14" t="str">
        <f t="shared" si="61"/>
        <v/>
      </c>
      <c r="M684" s="14" t="str">
        <f>IF($B684="","",IFERROR(VLOOKUP($B684,Facturen!$A$3:$W$304,11,FALSE),""))</f>
        <v/>
      </c>
      <c r="N684" s="15" t="str">
        <f t="shared" si="62"/>
        <v/>
      </c>
      <c r="O684" s="15" t="str">
        <f>IF($B684="","",IFERROR(IF(VLOOKUP($B684,Facturen!$A$3:$W$304,7,FALSE)="",Instellingen!$B$4,VLOOKUP($B684,Facturen!$A$3:$W$304,7,FALSE)),""))</f>
        <v/>
      </c>
      <c r="P684" s="14" t="str">
        <f t="shared" si="63"/>
        <v/>
      </c>
      <c r="Q684" s="14" t="str">
        <f t="shared" si="64"/>
        <v/>
      </c>
      <c r="R684" s="14" t="str">
        <f t="shared" si="65"/>
        <v/>
      </c>
      <c r="S684" s="6"/>
    </row>
    <row r="685" spans="1:19" x14ac:dyDescent="0.3">
      <c r="A685" s="6"/>
      <c r="B685" s="6"/>
      <c r="C685" s="8"/>
      <c r="D685" s="6"/>
      <c r="E685" s="7"/>
      <c r="F685" s="6"/>
      <c r="G685" s="12"/>
      <c r="H685" s="18" t="str">
        <f>IF($F685="","",IF($F685="SRD",1,IF($F685="USD",IFERROR(INDEX(Instellingen!$B$22:$B$221,MATCH($C685,Instellingen!$A$22:$A$221,1)),""),IF($F685="EUR",IFERROR(INDEX(Instellingen!$C$22:$C$221,MATCH($C685,Instellingen!$A$22:$A$221,1)),""),""))))</f>
        <v/>
      </c>
      <c r="I685" s="16" t="str">
        <f>IF($B685="","",IFERROR(VLOOKUP($B685,Facturen!$A$3:$W$304,5,FALSE),""))</f>
        <v/>
      </c>
      <c r="J685" s="18" t="str">
        <f>IF($I685="","",IF($I685="SRD",1,IF($I685="USD",IFERROR(INDEX(Instellingen!$B$22:$B$221,MATCH($C685,Instellingen!$A$22:$A$221,1)),""),IF($I685="EUR",IFERROR(INDEX(Instellingen!$C$22:$C$221,MATCH($C685,Instellingen!$A$22:$A$221,1)),""),""))))</f>
        <v/>
      </c>
      <c r="K685" s="14" t="str">
        <f t="shared" si="60"/>
        <v/>
      </c>
      <c r="L685" s="14" t="str">
        <f t="shared" si="61"/>
        <v/>
      </c>
      <c r="M685" s="14" t="str">
        <f>IF($B685="","",IFERROR(VLOOKUP($B685,Facturen!$A$3:$W$304,11,FALSE),""))</f>
        <v/>
      </c>
      <c r="N685" s="15" t="str">
        <f t="shared" si="62"/>
        <v/>
      </c>
      <c r="O685" s="15" t="str">
        <f>IF($B685="","",IFERROR(IF(VLOOKUP($B685,Facturen!$A$3:$W$304,7,FALSE)="",Instellingen!$B$4,VLOOKUP($B685,Facturen!$A$3:$W$304,7,FALSE)),""))</f>
        <v/>
      </c>
      <c r="P685" s="14" t="str">
        <f t="shared" si="63"/>
        <v/>
      </c>
      <c r="Q685" s="14" t="str">
        <f t="shared" si="64"/>
        <v/>
      </c>
      <c r="R685" s="14" t="str">
        <f t="shared" si="65"/>
        <v/>
      </c>
      <c r="S685" s="6"/>
    </row>
    <row r="686" spans="1:19" x14ac:dyDescent="0.3">
      <c r="A686" s="6"/>
      <c r="B686" s="6"/>
      <c r="C686" s="8"/>
      <c r="D686" s="6"/>
      <c r="E686" s="7"/>
      <c r="F686" s="6"/>
      <c r="G686" s="12"/>
      <c r="H686" s="18" t="str">
        <f>IF($F686="","",IF($F686="SRD",1,IF($F686="USD",IFERROR(INDEX(Instellingen!$B$22:$B$221,MATCH($C686,Instellingen!$A$22:$A$221,1)),""),IF($F686="EUR",IFERROR(INDEX(Instellingen!$C$22:$C$221,MATCH($C686,Instellingen!$A$22:$A$221,1)),""),""))))</f>
        <v/>
      </c>
      <c r="I686" s="16" t="str">
        <f>IF($B686="","",IFERROR(VLOOKUP($B686,Facturen!$A$3:$W$304,5,FALSE),""))</f>
        <v/>
      </c>
      <c r="J686" s="18" t="str">
        <f>IF($I686="","",IF($I686="SRD",1,IF($I686="USD",IFERROR(INDEX(Instellingen!$B$22:$B$221,MATCH($C686,Instellingen!$A$22:$A$221,1)),""),IF($I686="EUR",IFERROR(INDEX(Instellingen!$C$22:$C$221,MATCH($C686,Instellingen!$A$22:$A$221,1)),""),""))))</f>
        <v/>
      </c>
      <c r="K686" s="14" t="str">
        <f t="shared" si="60"/>
        <v/>
      </c>
      <c r="L686" s="14" t="str">
        <f t="shared" si="61"/>
        <v/>
      </c>
      <c r="M686" s="14" t="str">
        <f>IF($B686="","",IFERROR(VLOOKUP($B686,Facturen!$A$3:$W$304,11,FALSE),""))</f>
        <v/>
      </c>
      <c r="N686" s="15" t="str">
        <f t="shared" si="62"/>
        <v/>
      </c>
      <c r="O686" s="15" t="str">
        <f>IF($B686="","",IFERROR(IF(VLOOKUP($B686,Facturen!$A$3:$W$304,7,FALSE)="",Instellingen!$B$4,VLOOKUP($B686,Facturen!$A$3:$W$304,7,FALSE)),""))</f>
        <v/>
      </c>
      <c r="P686" s="14" t="str">
        <f t="shared" si="63"/>
        <v/>
      </c>
      <c r="Q686" s="14" t="str">
        <f t="shared" si="64"/>
        <v/>
      </c>
      <c r="R686" s="14" t="str">
        <f t="shared" si="65"/>
        <v/>
      </c>
      <c r="S686" s="6"/>
    </row>
    <row r="687" spans="1:19" x14ac:dyDescent="0.3">
      <c r="A687" s="6"/>
      <c r="B687" s="6"/>
      <c r="C687" s="8"/>
      <c r="D687" s="6"/>
      <c r="E687" s="7"/>
      <c r="F687" s="6"/>
      <c r="G687" s="12"/>
      <c r="H687" s="18" t="str">
        <f>IF($F687="","",IF($F687="SRD",1,IF($F687="USD",IFERROR(INDEX(Instellingen!$B$22:$B$221,MATCH($C687,Instellingen!$A$22:$A$221,1)),""),IF($F687="EUR",IFERROR(INDEX(Instellingen!$C$22:$C$221,MATCH($C687,Instellingen!$A$22:$A$221,1)),""),""))))</f>
        <v/>
      </c>
      <c r="I687" s="16" t="str">
        <f>IF($B687="","",IFERROR(VLOOKUP($B687,Facturen!$A$3:$W$304,5,FALSE),""))</f>
        <v/>
      </c>
      <c r="J687" s="18" t="str">
        <f>IF($I687="","",IF($I687="SRD",1,IF($I687="USD",IFERROR(INDEX(Instellingen!$B$22:$B$221,MATCH($C687,Instellingen!$A$22:$A$221,1)),""),IF($I687="EUR",IFERROR(INDEX(Instellingen!$C$22:$C$221,MATCH($C687,Instellingen!$A$22:$A$221,1)),""),""))))</f>
        <v/>
      </c>
      <c r="K687" s="14" t="str">
        <f t="shared" si="60"/>
        <v/>
      </c>
      <c r="L687" s="14" t="str">
        <f t="shared" si="61"/>
        <v/>
      </c>
      <c r="M687" s="14" t="str">
        <f>IF($B687="","",IFERROR(VLOOKUP($B687,Facturen!$A$3:$W$304,11,FALSE),""))</f>
        <v/>
      </c>
      <c r="N687" s="15" t="str">
        <f t="shared" si="62"/>
        <v/>
      </c>
      <c r="O687" s="15" t="str">
        <f>IF($B687="","",IFERROR(IF(VLOOKUP($B687,Facturen!$A$3:$W$304,7,FALSE)="",Instellingen!$B$4,VLOOKUP($B687,Facturen!$A$3:$W$304,7,FALSE)),""))</f>
        <v/>
      </c>
      <c r="P687" s="14" t="str">
        <f t="shared" si="63"/>
        <v/>
      </c>
      <c r="Q687" s="14" t="str">
        <f t="shared" si="64"/>
        <v/>
      </c>
      <c r="R687" s="14" t="str">
        <f t="shared" si="65"/>
        <v/>
      </c>
      <c r="S687" s="6"/>
    </row>
    <row r="688" spans="1:19" x14ac:dyDescent="0.3">
      <c r="A688" s="6"/>
      <c r="B688" s="6"/>
      <c r="C688" s="8"/>
      <c r="D688" s="6"/>
      <c r="E688" s="7"/>
      <c r="F688" s="6"/>
      <c r="G688" s="12"/>
      <c r="H688" s="18" t="str">
        <f>IF($F688="","",IF($F688="SRD",1,IF($F688="USD",IFERROR(INDEX(Instellingen!$B$22:$B$221,MATCH($C688,Instellingen!$A$22:$A$221,1)),""),IF($F688="EUR",IFERROR(INDEX(Instellingen!$C$22:$C$221,MATCH($C688,Instellingen!$A$22:$A$221,1)),""),""))))</f>
        <v/>
      </c>
      <c r="I688" s="16" t="str">
        <f>IF($B688="","",IFERROR(VLOOKUP($B688,Facturen!$A$3:$W$304,5,FALSE),""))</f>
        <v/>
      </c>
      <c r="J688" s="18" t="str">
        <f>IF($I688="","",IF($I688="SRD",1,IF($I688="USD",IFERROR(INDEX(Instellingen!$B$22:$B$221,MATCH($C688,Instellingen!$A$22:$A$221,1)),""),IF($I688="EUR",IFERROR(INDEX(Instellingen!$C$22:$C$221,MATCH($C688,Instellingen!$A$22:$A$221,1)),""),""))))</f>
        <v/>
      </c>
      <c r="K688" s="14" t="str">
        <f t="shared" si="60"/>
        <v/>
      </c>
      <c r="L688" s="14" t="str">
        <f t="shared" si="61"/>
        <v/>
      </c>
      <c r="M688" s="14" t="str">
        <f>IF($B688="","",IFERROR(VLOOKUP($B688,Facturen!$A$3:$W$304,11,FALSE),""))</f>
        <v/>
      </c>
      <c r="N688" s="15" t="str">
        <f t="shared" si="62"/>
        <v/>
      </c>
      <c r="O688" s="15" t="str">
        <f>IF($B688="","",IFERROR(IF(VLOOKUP($B688,Facturen!$A$3:$W$304,7,FALSE)="",Instellingen!$B$4,VLOOKUP($B688,Facturen!$A$3:$W$304,7,FALSE)),""))</f>
        <v/>
      </c>
      <c r="P688" s="14" t="str">
        <f t="shared" si="63"/>
        <v/>
      </c>
      <c r="Q688" s="14" t="str">
        <f t="shared" si="64"/>
        <v/>
      </c>
      <c r="R688" s="14" t="str">
        <f t="shared" si="65"/>
        <v/>
      </c>
      <c r="S688" s="6"/>
    </row>
    <row r="689" spans="1:19" x14ac:dyDescent="0.3">
      <c r="A689" s="6"/>
      <c r="B689" s="6"/>
      <c r="C689" s="8"/>
      <c r="D689" s="6"/>
      <c r="E689" s="7"/>
      <c r="F689" s="6"/>
      <c r="G689" s="12"/>
      <c r="H689" s="18" t="str">
        <f>IF($F689="","",IF($F689="SRD",1,IF($F689="USD",IFERROR(INDEX(Instellingen!$B$22:$B$221,MATCH($C689,Instellingen!$A$22:$A$221,1)),""),IF($F689="EUR",IFERROR(INDEX(Instellingen!$C$22:$C$221,MATCH($C689,Instellingen!$A$22:$A$221,1)),""),""))))</f>
        <v/>
      </c>
      <c r="I689" s="16" t="str">
        <f>IF($B689="","",IFERROR(VLOOKUP($B689,Facturen!$A$3:$W$304,5,FALSE),""))</f>
        <v/>
      </c>
      <c r="J689" s="18" t="str">
        <f>IF($I689="","",IF($I689="SRD",1,IF($I689="USD",IFERROR(INDEX(Instellingen!$B$22:$B$221,MATCH($C689,Instellingen!$A$22:$A$221,1)),""),IF($I689="EUR",IFERROR(INDEX(Instellingen!$C$22:$C$221,MATCH($C689,Instellingen!$A$22:$A$221,1)),""),""))))</f>
        <v/>
      </c>
      <c r="K689" s="14" t="str">
        <f t="shared" si="60"/>
        <v/>
      </c>
      <c r="L689" s="14" t="str">
        <f t="shared" si="61"/>
        <v/>
      </c>
      <c r="M689" s="14" t="str">
        <f>IF($B689="","",IFERROR(VLOOKUP($B689,Facturen!$A$3:$W$304,11,FALSE),""))</f>
        <v/>
      </c>
      <c r="N689" s="15" t="str">
        <f t="shared" si="62"/>
        <v/>
      </c>
      <c r="O689" s="15" t="str">
        <f>IF($B689="","",IFERROR(IF(VLOOKUP($B689,Facturen!$A$3:$W$304,7,FALSE)="",Instellingen!$B$4,VLOOKUP($B689,Facturen!$A$3:$W$304,7,FALSE)),""))</f>
        <v/>
      </c>
      <c r="P689" s="14" t="str">
        <f t="shared" si="63"/>
        <v/>
      </c>
      <c r="Q689" s="14" t="str">
        <f t="shared" si="64"/>
        <v/>
      </c>
      <c r="R689" s="14" t="str">
        <f t="shared" si="65"/>
        <v/>
      </c>
      <c r="S689" s="6"/>
    </row>
    <row r="690" spans="1:19" x14ac:dyDescent="0.3">
      <c r="A690" s="6"/>
      <c r="B690" s="6"/>
      <c r="C690" s="8"/>
      <c r="D690" s="6"/>
      <c r="E690" s="7"/>
      <c r="F690" s="6"/>
      <c r="G690" s="12"/>
      <c r="H690" s="18" t="str">
        <f>IF($F690="","",IF($F690="SRD",1,IF($F690="USD",IFERROR(INDEX(Instellingen!$B$22:$B$221,MATCH($C690,Instellingen!$A$22:$A$221,1)),""),IF($F690="EUR",IFERROR(INDEX(Instellingen!$C$22:$C$221,MATCH($C690,Instellingen!$A$22:$A$221,1)),""),""))))</f>
        <v/>
      </c>
      <c r="I690" s="16" t="str">
        <f>IF($B690="","",IFERROR(VLOOKUP($B690,Facturen!$A$3:$W$304,5,FALSE),""))</f>
        <v/>
      </c>
      <c r="J690" s="18" t="str">
        <f>IF($I690="","",IF($I690="SRD",1,IF($I690="USD",IFERROR(INDEX(Instellingen!$B$22:$B$221,MATCH($C690,Instellingen!$A$22:$A$221,1)),""),IF($I690="EUR",IFERROR(INDEX(Instellingen!$C$22:$C$221,MATCH($C690,Instellingen!$A$22:$A$221,1)),""),""))))</f>
        <v/>
      </c>
      <c r="K690" s="14" t="str">
        <f t="shared" si="60"/>
        <v/>
      </c>
      <c r="L690" s="14" t="str">
        <f t="shared" si="61"/>
        <v/>
      </c>
      <c r="M690" s="14" t="str">
        <f>IF($B690="","",IFERROR(VLOOKUP($B690,Facturen!$A$3:$W$304,11,FALSE),""))</f>
        <v/>
      </c>
      <c r="N690" s="15" t="str">
        <f t="shared" si="62"/>
        <v/>
      </c>
      <c r="O690" s="15" t="str">
        <f>IF($B690="","",IFERROR(IF(VLOOKUP($B690,Facturen!$A$3:$W$304,7,FALSE)="",Instellingen!$B$4,VLOOKUP($B690,Facturen!$A$3:$W$304,7,FALSE)),""))</f>
        <v/>
      </c>
      <c r="P690" s="14" t="str">
        <f t="shared" si="63"/>
        <v/>
      </c>
      <c r="Q690" s="14" t="str">
        <f t="shared" si="64"/>
        <v/>
      </c>
      <c r="R690" s="14" t="str">
        <f t="shared" si="65"/>
        <v/>
      </c>
      <c r="S690" s="6"/>
    </row>
    <row r="691" spans="1:19" x14ac:dyDescent="0.3">
      <c r="A691" s="6"/>
      <c r="B691" s="6"/>
      <c r="C691" s="8"/>
      <c r="D691" s="6"/>
      <c r="E691" s="7"/>
      <c r="F691" s="6"/>
      <c r="G691" s="12"/>
      <c r="H691" s="18" t="str">
        <f>IF($F691="","",IF($F691="SRD",1,IF($F691="USD",IFERROR(INDEX(Instellingen!$B$22:$B$221,MATCH($C691,Instellingen!$A$22:$A$221,1)),""),IF($F691="EUR",IFERROR(INDEX(Instellingen!$C$22:$C$221,MATCH($C691,Instellingen!$A$22:$A$221,1)),""),""))))</f>
        <v/>
      </c>
      <c r="I691" s="16" t="str">
        <f>IF($B691="","",IFERROR(VLOOKUP($B691,Facturen!$A$3:$W$304,5,FALSE),""))</f>
        <v/>
      </c>
      <c r="J691" s="18" t="str">
        <f>IF($I691="","",IF($I691="SRD",1,IF($I691="USD",IFERROR(INDEX(Instellingen!$B$22:$B$221,MATCH($C691,Instellingen!$A$22:$A$221,1)),""),IF($I691="EUR",IFERROR(INDEX(Instellingen!$C$22:$C$221,MATCH($C691,Instellingen!$A$22:$A$221,1)),""),""))))</f>
        <v/>
      </c>
      <c r="K691" s="14" t="str">
        <f t="shared" si="60"/>
        <v/>
      </c>
      <c r="L691" s="14" t="str">
        <f t="shared" si="61"/>
        <v/>
      </c>
      <c r="M691" s="14" t="str">
        <f>IF($B691="","",IFERROR(VLOOKUP($B691,Facturen!$A$3:$W$304,11,FALSE),""))</f>
        <v/>
      </c>
      <c r="N691" s="15" t="str">
        <f t="shared" si="62"/>
        <v/>
      </c>
      <c r="O691" s="15" t="str">
        <f>IF($B691="","",IFERROR(IF(VLOOKUP($B691,Facturen!$A$3:$W$304,7,FALSE)="",Instellingen!$B$4,VLOOKUP($B691,Facturen!$A$3:$W$304,7,FALSE)),""))</f>
        <v/>
      </c>
      <c r="P691" s="14" t="str">
        <f t="shared" si="63"/>
        <v/>
      </c>
      <c r="Q691" s="14" t="str">
        <f t="shared" si="64"/>
        <v/>
      </c>
      <c r="R691" s="14" t="str">
        <f t="shared" si="65"/>
        <v/>
      </c>
      <c r="S691" s="6"/>
    </row>
    <row r="692" spans="1:19" x14ac:dyDescent="0.3">
      <c r="A692" s="6"/>
      <c r="B692" s="6"/>
      <c r="C692" s="8"/>
      <c r="D692" s="6"/>
      <c r="E692" s="7"/>
      <c r="F692" s="6"/>
      <c r="G692" s="12"/>
      <c r="H692" s="18" t="str">
        <f>IF($F692="","",IF($F692="SRD",1,IF($F692="USD",IFERROR(INDEX(Instellingen!$B$22:$B$221,MATCH($C692,Instellingen!$A$22:$A$221,1)),""),IF($F692="EUR",IFERROR(INDEX(Instellingen!$C$22:$C$221,MATCH($C692,Instellingen!$A$22:$A$221,1)),""),""))))</f>
        <v/>
      </c>
      <c r="I692" s="16" t="str">
        <f>IF($B692="","",IFERROR(VLOOKUP($B692,Facturen!$A$3:$W$304,5,FALSE),""))</f>
        <v/>
      </c>
      <c r="J692" s="18" t="str">
        <f>IF($I692="","",IF($I692="SRD",1,IF($I692="USD",IFERROR(INDEX(Instellingen!$B$22:$B$221,MATCH($C692,Instellingen!$A$22:$A$221,1)),""),IF($I692="EUR",IFERROR(INDEX(Instellingen!$C$22:$C$221,MATCH($C692,Instellingen!$A$22:$A$221,1)),""),""))))</f>
        <v/>
      </c>
      <c r="K692" s="14" t="str">
        <f t="shared" si="60"/>
        <v/>
      </c>
      <c r="L692" s="14" t="str">
        <f t="shared" si="61"/>
        <v/>
      </c>
      <c r="M692" s="14" t="str">
        <f>IF($B692="","",IFERROR(VLOOKUP($B692,Facturen!$A$3:$W$304,11,FALSE),""))</f>
        <v/>
      </c>
      <c r="N692" s="15" t="str">
        <f t="shared" si="62"/>
        <v/>
      </c>
      <c r="O692" s="15" t="str">
        <f>IF($B692="","",IFERROR(IF(VLOOKUP($B692,Facturen!$A$3:$W$304,7,FALSE)="",Instellingen!$B$4,VLOOKUP($B692,Facturen!$A$3:$W$304,7,FALSE)),""))</f>
        <v/>
      </c>
      <c r="P692" s="14" t="str">
        <f t="shared" si="63"/>
        <v/>
      </c>
      <c r="Q692" s="14" t="str">
        <f t="shared" si="64"/>
        <v/>
      </c>
      <c r="R692" s="14" t="str">
        <f t="shared" si="65"/>
        <v/>
      </c>
      <c r="S692" s="6"/>
    </row>
    <row r="693" spans="1:19" x14ac:dyDescent="0.3">
      <c r="A693" s="6"/>
      <c r="B693" s="6"/>
      <c r="C693" s="8"/>
      <c r="D693" s="6"/>
      <c r="E693" s="7"/>
      <c r="F693" s="6"/>
      <c r="G693" s="12"/>
      <c r="H693" s="18" t="str">
        <f>IF($F693="","",IF($F693="SRD",1,IF($F693="USD",IFERROR(INDEX(Instellingen!$B$22:$B$221,MATCH($C693,Instellingen!$A$22:$A$221,1)),""),IF($F693="EUR",IFERROR(INDEX(Instellingen!$C$22:$C$221,MATCH($C693,Instellingen!$A$22:$A$221,1)),""),""))))</f>
        <v/>
      </c>
      <c r="I693" s="16" t="str">
        <f>IF($B693="","",IFERROR(VLOOKUP($B693,Facturen!$A$3:$W$304,5,FALSE),""))</f>
        <v/>
      </c>
      <c r="J693" s="18" t="str">
        <f>IF($I693="","",IF($I693="SRD",1,IF($I693="USD",IFERROR(INDEX(Instellingen!$B$22:$B$221,MATCH($C693,Instellingen!$A$22:$A$221,1)),""),IF($I693="EUR",IFERROR(INDEX(Instellingen!$C$22:$C$221,MATCH($C693,Instellingen!$A$22:$A$221,1)),""),""))))</f>
        <v/>
      </c>
      <c r="K693" s="14" t="str">
        <f t="shared" si="60"/>
        <v/>
      </c>
      <c r="L693" s="14" t="str">
        <f t="shared" si="61"/>
        <v/>
      </c>
      <c r="M693" s="14" t="str">
        <f>IF($B693="","",IFERROR(VLOOKUP($B693,Facturen!$A$3:$W$304,11,FALSE),""))</f>
        <v/>
      </c>
      <c r="N693" s="15" t="str">
        <f t="shared" si="62"/>
        <v/>
      </c>
      <c r="O693" s="15" t="str">
        <f>IF($B693="","",IFERROR(IF(VLOOKUP($B693,Facturen!$A$3:$W$304,7,FALSE)="",Instellingen!$B$4,VLOOKUP($B693,Facturen!$A$3:$W$304,7,FALSE)),""))</f>
        <v/>
      </c>
      <c r="P693" s="14" t="str">
        <f t="shared" si="63"/>
        <v/>
      </c>
      <c r="Q693" s="14" t="str">
        <f t="shared" si="64"/>
        <v/>
      </c>
      <c r="R693" s="14" t="str">
        <f t="shared" si="65"/>
        <v/>
      </c>
      <c r="S693" s="6"/>
    </row>
    <row r="694" spans="1:19" x14ac:dyDescent="0.3">
      <c r="A694" s="6"/>
      <c r="B694" s="6"/>
      <c r="C694" s="8"/>
      <c r="D694" s="6"/>
      <c r="E694" s="7"/>
      <c r="F694" s="6"/>
      <c r="G694" s="12"/>
      <c r="H694" s="18" t="str">
        <f>IF($F694="","",IF($F694="SRD",1,IF($F694="USD",IFERROR(INDEX(Instellingen!$B$22:$B$221,MATCH($C694,Instellingen!$A$22:$A$221,1)),""),IF($F694="EUR",IFERROR(INDEX(Instellingen!$C$22:$C$221,MATCH($C694,Instellingen!$A$22:$A$221,1)),""),""))))</f>
        <v/>
      </c>
      <c r="I694" s="16" t="str">
        <f>IF($B694="","",IFERROR(VLOOKUP($B694,Facturen!$A$3:$W$304,5,FALSE),""))</f>
        <v/>
      </c>
      <c r="J694" s="18" t="str">
        <f>IF($I694="","",IF($I694="SRD",1,IF($I694="USD",IFERROR(INDEX(Instellingen!$B$22:$B$221,MATCH($C694,Instellingen!$A$22:$A$221,1)),""),IF($I694="EUR",IFERROR(INDEX(Instellingen!$C$22:$C$221,MATCH($C694,Instellingen!$A$22:$A$221,1)),""),""))))</f>
        <v/>
      </c>
      <c r="K694" s="14" t="str">
        <f t="shared" si="60"/>
        <v/>
      </c>
      <c r="L694" s="14" t="str">
        <f t="shared" si="61"/>
        <v/>
      </c>
      <c r="M694" s="14" t="str">
        <f>IF($B694="","",IFERROR(VLOOKUP($B694,Facturen!$A$3:$W$304,11,FALSE),""))</f>
        <v/>
      </c>
      <c r="N694" s="15" t="str">
        <f t="shared" si="62"/>
        <v/>
      </c>
      <c r="O694" s="15" t="str">
        <f>IF($B694="","",IFERROR(IF(VLOOKUP($B694,Facturen!$A$3:$W$304,7,FALSE)="",Instellingen!$B$4,VLOOKUP($B694,Facturen!$A$3:$W$304,7,FALSE)),""))</f>
        <v/>
      </c>
      <c r="P694" s="14" t="str">
        <f t="shared" si="63"/>
        <v/>
      </c>
      <c r="Q694" s="14" t="str">
        <f t="shared" si="64"/>
        <v/>
      </c>
      <c r="R694" s="14" t="str">
        <f t="shared" si="65"/>
        <v/>
      </c>
      <c r="S694" s="6"/>
    </row>
    <row r="695" spans="1:19" x14ac:dyDescent="0.3">
      <c r="A695" s="6"/>
      <c r="B695" s="6"/>
      <c r="C695" s="8"/>
      <c r="D695" s="6"/>
      <c r="E695" s="7"/>
      <c r="F695" s="6"/>
      <c r="G695" s="12"/>
      <c r="H695" s="18" t="str">
        <f>IF($F695="","",IF($F695="SRD",1,IF($F695="USD",IFERROR(INDEX(Instellingen!$B$22:$B$221,MATCH($C695,Instellingen!$A$22:$A$221,1)),""),IF($F695="EUR",IFERROR(INDEX(Instellingen!$C$22:$C$221,MATCH($C695,Instellingen!$A$22:$A$221,1)),""),""))))</f>
        <v/>
      </c>
      <c r="I695" s="16" t="str">
        <f>IF($B695="","",IFERROR(VLOOKUP($B695,Facturen!$A$3:$W$304,5,FALSE),""))</f>
        <v/>
      </c>
      <c r="J695" s="18" t="str">
        <f>IF($I695="","",IF($I695="SRD",1,IF($I695="USD",IFERROR(INDEX(Instellingen!$B$22:$B$221,MATCH($C695,Instellingen!$A$22:$A$221,1)),""),IF($I695="EUR",IFERROR(INDEX(Instellingen!$C$22:$C$221,MATCH($C695,Instellingen!$A$22:$A$221,1)),""),""))))</f>
        <v/>
      </c>
      <c r="K695" s="14" t="str">
        <f t="shared" si="60"/>
        <v/>
      </c>
      <c r="L695" s="14" t="str">
        <f t="shared" si="61"/>
        <v/>
      </c>
      <c r="M695" s="14" t="str">
        <f>IF($B695="","",IFERROR(VLOOKUP($B695,Facturen!$A$3:$W$304,11,FALSE),""))</f>
        <v/>
      </c>
      <c r="N695" s="15" t="str">
        <f t="shared" si="62"/>
        <v/>
      </c>
      <c r="O695" s="15" t="str">
        <f>IF($B695="","",IFERROR(IF(VLOOKUP($B695,Facturen!$A$3:$W$304,7,FALSE)="",Instellingen!$B$4,VLOOKUP($B695,Facturen!$A$3:$W$304,7,FALSE)),""))</f>
        <v/>
      </c>
      <c r="P695" s="14" t="str">
        <f t="shared" si="63"/>
        <v/>
      </c>
      <c r="Q695" s="14" t="str">
        <f t="shared" si="64"/>
        <v/>
      </c>
      <c r="R695" s="14" t="str">
        <f t="shared" si="65"/>
        <v/>
      </c>
      <c r="S695" s="6"/>
    </row>
    <row r="696" spans="1:19" x14ac:dyDescent="0.3">
      <c r="A696" s="6"/>
      <c r="B696" s="6"/>
      <c r="C696" s="8"/>
      <c r="D696" s="6"/>
      <c r="E696" s="7"/>
      <c r="F696" s="6"/>
      <c r="G696" s="12"/>
      <c r="H696" s="18" t="str">
        <f>IF($F696="","",IF($F696="SRD",1,IF($F696="USD",IFERROR(INDEX(Instellingen!$B$22:$B$221,MATCH($C696,Instellingen!$A$22:$A$221,1)),""),IF($F696="EUR",IFERROR(INDEX(Instellingen!$C$22:$C$221,MATCH($C696,Instellingen!$A$22:$A$221,1)),""),""))))</f>
        <v/>
      </c>
      <c r="I696" s="16" t="str">
        <f>IF($B696="","",IFERROR(VLOOKUP($B696,Facturen!$A$3:$W$304,5,FALSE),""))</f>
        <v/>
      </c>
      <c r="J696" s="18" t="str">
        <f>IF($I696="","",IF($I696="SRD",1,IF($I696="USD",IFERROR(INDEX(Instellingen!$B$22:$B$221,MATCH($C696,Instellingen!$A$22:$A$221,1)),""),IF($I696="EUR",IFERROR(INDEX(Instellingen!$C$22:$C$221,MATCH($C696,Instellingen!$A$22:$A$221,1)),""),""))))</f>
        <v/>
      </c>
      <c r="K696" s="14" t="str">
        <f t="shared" si="60"/>
        <v/>
      </c>
      <c r="L696" s="14" t="str">
        <f t="shared" si="61"/>
        <v/>
      </c>
      <c r="M696" s="14" t="str">
        <f>IF($B696="","",IFERROR(VLOOKUP($B696,Facturen!$A$3:$W$304,11,FALSE),""))</f>
        <v/>
      </c>
      <c r="N696" s="15" t="str">
        <f t="shared" si="62"/>
        <v/>
      </c>
      <c r="O696" s="15" t="str">
        <f>IF($B696="","",IFERROR(IF(VLOOKUP($B696,Facturen!$A$3:$W$304,7,FALSE)="",Instellingen!$B$4,VLOOKUP($B696,Facturen!$A$3:$W$304,7,FALSE)),""))</f>
        <v/>
      </c>
      <c r="P696" s="14" t="str">
        <f t="shared" si="63"/>
        <v/>
      </c>
      <c r="Q696" s="14" t="str">
        <f t="shared" si="64"/>
        <v/>
      </c>
      <c r="R696" s="14" t="str">
        <f t="shared" si="65"/>
        <v/>
      </c>
      <c r="S696" s="6"/>
    </row>
    <row r="697" spans="1:19" x14ac:dyDescent="0.3">
      <c r="A697" s="6"/>
      <c r="B697" s="6"/>
      <c r="C697" s="8"/>
      <c r="D697" s="6"/>
      <c r="E697" s="7"/>
      <c r="F697" s="6"/>
      <c r="G697" s="12"/>
      <c r="H697" s="18" t="str">
        <f>IF($F697="","",IF($F697="SRD",1,IF($F697="USD",IFERROR(INDEX(Instellingen!$B$22:$B$221,MATCH($C697,Instellingen!$A$22:$A$221,1)),""),IF($F697="EUR",IFERROR(INDEX(Instellingen!$C$22:$C$221,MATCH($C697,Instellingen!$A$22:$A$221,1)),""),""))))</f>
        <v/>
      </c>
      <c r="I697" s="16" t="str">
        <f>IF($B697="","",IFERROR(VLOOKUP($B697,Facturen!$A$3:$W$304,5,FALSE),""))</f>
        <v/>
      </c>
      <c r="J697" s="18" t="str">
        <f>IF($I697="","",IF($I697="SRD",1,IF($I697="USD",IFERROR(INDEX(Instellingen!$B$22:$B$221,MATCH($C697,Instellingen!$A$22:$A$221,1)),""),IF($I697="EUR",IFERROR(INDEX(Instellingen!$C$22:$C$221,MATCH($C697,Instellingen!$A$22:$A$221,1)),""),""))))</f>
        <v/>
      </c>
      <c r="K697" s="14" t="str">
        <f t="shared" si="60"/>
        <v/>
      </c>
      <c r="L697" s="14" t="str">
        <f t="shared" si="61"/>
        <v/>
      </c>
      <c r="M697" s="14" t="str">
        <f>IF($B697="","",IFERROR(VLOOKUP($B697,Facturen!$A$3:$W$304,11,FALSE),""))</f>
        <v/>
      </c>
      <c r="N697" s="15" t="str">
        <f t="shared" si="62"/>
        <v/>
      </c>
      <c r="O697" s="15" t="str">
        <f>IF($B697="","",IFERROR(IF(VLOOKUP($B697,Facturen!$A$3:$W$304,7,FALSE)="",Instellingen!$B$4,VLOOKUP($B697,Facturen!$A$3:$W$304,7,FALSE)),""))</f>
        <v/>
      </c>
      <c r="P697" s="14" t="str">
        <f t="shared" si="63"/>
        <v/>
      </c>
      <c r="Q697" s="14" t="str">
        <f t="shared" si="64"/>
        <v/>
      </c>
      <c r="R697" s="14" t="str">
        <f t="shared" si="65"/>
        <v/>
      </c>
      <c r="S697" s="6"/>
    </row>
    <row r="698" spans="1:19" x14ac:dyDescent="0.3">
      <c r="A698" s="6"/>
      <c r="B698" s="6"/>
      <c r="C698" s="8"/>
      <c r="D698" s="6"/>
      <c r="E698" s="7"/>
      <c r="F698" s="6"/>
      <c r="G698" s="12"/>
      <c r="H698" s="18" t="str">
        <f>IF($F698="","",IF($F698="SRD",1,IF($F698="USD",IFERROR(INDEX(Instellingen!$B$22:$B$221,MATCH($C698,Instellingen!$A$22:$A$221,1)),""),IF($F698="EUR",IFERROR(INDEX(Instellingen!$C$22:$C$221,MATCH($C698,Instellingen!$A$22:$A$221,1)),""),""))))</f>
        <v/>
      </c>
      <c r="I698" s="16" t="str">
        <f>IF($B698="","",IFERROR(VLOOKUP($B698,Facturen!$A$3:$W$304,5,FALSE),""))</f>
        <v/>
      </c>
      <c r="J698" s="18" t="str">
        <f>IF($I698="","",IF($I698="SRD",1,IF($I698="USD",IFERROR(INDEX(Instellingen!$B$22:$B$221,MATCH($C698,Instellingen!$A$22:$A$221,1)),""),IF($I698="EUR",IFERROR(INDEX(Instellingen!$C$22:$C$221,MATCH($C698,Instellingen!$A$22:$A$221,1)),""),""))))</f>
        <v/>
      </c>
      <c r="K698" s="14" t="str">
        <f t="shared" si="60"/>
        <v/>
      </c>
      <c r="L698" s="14" t="str">
        <f t="shared" si="61"/>
        <v/>
      </c>
      <c r="M698" s="14" t="str">
        <f>IF($B698="","",IFERROR(VLOOKUP($B698,Facturen!$A$3:$W$304,11,FALSE),""))</f>
        <v/>
      </c>
      <c r="N698" s="15" t="str">
        <f t="shared" si="62"/>
        <v/>
      </c>
      <c r="O698" s="15" t="str">
        <f>IF($B698="","",IFERROR(IF(VLOOKUP($B698,Facturen!$A$3:$W$304,7,FALSE)="",Instellingen!$B$4,VLOOKUP($B698,Facturen!$A$3:$W$304,7,FALSE)),""))</f>
        <v/>
      </c>
      <c r="P698" s="14" t="str">
        <f t="shared" si="63"/>
        <v/>
      </c>
      <c r="Q698" s="14" t="str">
        <f t="shared" si="64"/>
        <v/>
      </c>
      <c r="R698" s="14" t="str">
        <f t="shared" si="65"/>
        <v/>
      </c>
      <c r="S698" s="6"/>
    </row>
    <row r="699" spans="1:19" x14ac:dyDescent="0.3">
      <c r="A699" s="6"/>
      <c r="B699" s="6"/>
      <c r="C699" s="8"/>
      <c r="D699" s="6"/>
      <c r="E699" s="7"/>
      <c r="F699" s="6"/>
      <c r="G699" s="12"/>
      <c r="H699" s="18" t="str">
        <f>IF($F699="","",IF($F699="SRD",1,IF($F699="USD",IFERROR(INDEX(Instellingen!$B$22:$B$221,MATCH($C699,Instellingen!$A$22:$A$221,1)),""),IF($F699="EUR",IFERROR(INDEX(Instellingen!$C$22:$C$221,MATCH($C699,Instellingen!$A$22:$A$221,1)),""),""))))</f>
        <v/>
      </c>
      <c r="I699" s="16" t="str">
        <f>IF($B699="","",IFERROR(VLOOKUP($B699,Facturen!$A$3:$W$304,5,FALSE),""))</f>
        <v/>
      </c>
      <c r="J699" s="18" t="str">
        <f>IF($I699="","",IF($I699="SRD",1,IF($I699="USD",IFERROR(INDEX(Instellingen!$B$22:$B$221,MATCH($C699,Instellingen!$A$22:$A$221,1)),""),IF($I699="EUR",IFERROR(INDEX(Instellingen!$C$22:$C$221,MATCH($C699,Instellingen!$A$22:$A$221,1)),""),""))))</f>
        <v/>
      </c>
      <c r="K699" s="14" t="str">
        <f t="shared" si="60"/>
        <v/>
      </c>
      <c r="L699" s="14" t="str">
        <f t="shared" si="61"/>
        <v/>
      </c>
      <c r="M699" s="14" t="str">
        <f>IF($B699="","",IFERROR(VLOOKUP($B699,Facturen!$A$3:$W$304,11,FALSE),""))</f>
        <v/>
      </c>
      <c r="N699" s="15" t="str">
        <f t="shared" si="62"/>
        <v/>
      </c>
      <c r="O699" s="15" t="str">
        <f>IF($B699="","",IFERROR(IF(VLOOKUP($B699,Facturen!$A$3:$W$304,7,FALSE)="",Instellingen!$B$4,VLOOKUP($B699,Facturen!$A$3:$W$304,7,FALSE)),""))</f>
        <v/>
      </c>
      <c r="P699" s="14" t="str">
        <f t="shared" si="63"/>
        <v/>
      </c>
      <c r="Q699" s="14" t="str">
        <f t="shared" si="64"/>
        <v/>
      </c>
      <c r="R699" s="14" t="str">
        <f t="shared" si="65"/>
        <v/>
      </c>
      <c r="S699" s="6"/>
    </row>
    <row r="700" spans="1:19" x14ac:dyDescent="0.3">
      <c r="A700" s="6"/>
      <c r="B700" s="6"/>
      <c r="C700" s="8"/>
      <c r="D700" s="6"/>
      <c r="E700" s="7"/>
      <c r="F700" s="6"/>
      <c r="G700" s="12"/>
      <c r="H700" s="18" t="str">
        <f>IF($F700="","",IF($F700="SRD",1,IF($F700="USD",IFERROR(INDEX(Instellingen!$B$22:$B$221,MATCH($C700,Instellingen!$A$22:$A$221,1)),""),IF($F700="EUR",IFERROR(INDEX(Instellingen!$C$22:$C$221,MATCH($C700,Instellingen!$A$22:$A$221,1)),""),""))))</f>
        <v/>
      </c>
      <c r="I700" s="16" t="str">
        <f>IF($B700="","",IFERROR(VLOOKUP($B700,Facturen!$A$3:$W$304,5,FALSE),""))</f>
        <v/>
      </c>
      <c r="J700" s="18" t="str">
        <f>IF($I700="","",IF($I700="SRD",1,IF($I700="USD",IFERROR(INDEX(Instellingen!$B$22:$B$221,MATCH($C700,Instellingen!$A$22:$A$221,1)),""),IF($I700="EUR",IFERROR(INDEX(Instellingen!$C$22:$C$221,MATCH($C700,Instellingen!$A$22:$A$221,1)),""),""))))</f>
        <v/>
      </c>
      <c r="K700" s="14" t="str">
        <f t="shared" si="60"/>
        <v/>
      </c>
      <c r="L700" s="14" t="str">
        <f t="shared" si="61"/>
        <v/>
      </c>
      <c r="M700" s="14" t="str">
        <f>IF($B700="","",IFERROR(VLOOKUP($B700,Facturen!$A$3:$W$304,11,FALSE),""))</f>
        <v/>
      </c>
      <c r="N700" s="15" t="str">
        <f t="shared" si="62"/>
        <v/>
      </c>
      <c r="O700" s="15" t="str">
        <f>IF($B700="","",IFERROR(IF(VLOOKUP($B700,Facturen!$A$3:$W$304,7,FALSE)="",Instellingen!$B$4,VLOOKUP($B700,Facturen!$A$3:$W$304,7,FALSE)),""))</f>
        <v/>
      </c>
      <c r="P700" s="14" t="str">
        <f t="shared" si="63"/>
        <v/>
      </c>
      <c r="Q700" s="14" t="str">
        <f t="shared" si="64"/>
        <v/>
      </c>
      <c r="R700" s="14" t="str">
        <f t="shared" si="65"/>
        <v/>
      </c>
      <c r="S700" s="6"/>
    </row>
    <row r="701" spans="1:19" x14ac:dyDescent="0.3">
      <c r="A701" s="6"/>
      <c r="B701" s="6"/>
      <c r="C701" s="8"/>
      <c r="D701" s="6"/>
      <c r="E701" s="7"/>
      <c r="F701" s="6"/>
      <c r="G701" s="12"/>
      <c r="H701" s="18" t="str">
        <f>IF($F701="","",IF($F701="SRD",1,IF($F701="USD",IFERROR(INDEX(Instellingen!$B$22:$B$221,MATCH($C701,Instellingen!$A$22:$A$221,1)),""),IF($F701="EUR",IFERROR(INDEX(Instellingen!$C$22:$C$221,MATCH($C701,Instellingen!$A$22:$A$221,1)),""),""))))</f>
        <v/>
      </c>
      <c r="I701" s="16" t="str">
        <f>IF($B701="","",IFERROR(VLOOKUP($B701,Facturen!$A$3:$W$304,5,FALSE),""))</f>
        <v/>
      </c>
      <c r="J701" s="18" t="str">
        <f>IF($I701="","",IF($I701="SRD",1,IF($I701="USD",IFERROR(INDEX(Instellingen!$B$22:$B$221,MATCH($C701,Instellingen!$A$22:$A$221,1)),""),IF($I701="EUR",IFERROR(INDEX(Instellingen!$C$22:$C$221,MATCH($C701,Instellingen!$A$22:$A$221,1)),""),""))))</f>
        <v/>
      </c>
      <c r="K701" s="14" t="str">
        <f t="shared" si="60"/>
        <v/>
      </c>
      <c r="L701" s="14" t="str">
        <f t="shared" si="61"/>
        <v/>
      </c>
      <c r="M701" s="14" t="str">
        <f>IF($B701="","",IFERROR(VLOOKUP($B701,Facturen!$A$3:$W$304,11,FALSE),""))</f>
        <v/>
      </c>
      <c r="N701" s="15" t="str">
        <f t="shared" si="62"/>
        <v/>
      </c>
      <c r="O701" s="15" t="str">
        <f>IF($B701="","",IFERROR(IF(VLOOKUP($B701,Facturen!$A$3:$W$304,7,FALSE)="",Instellingen!$B$4,VLOOKUP($B701,Facturen!$A$3:$W$304,7,FALSE)),""))</f>
        <v/>
      </c>
      <c r="P701" s="14" t="str">
        <f t="shared" si="63"/>
        <v/>
      </c>
      <c r="Q701" s="14" t="str">
        <f t="shared" si="64"/>
        <v/>
      </c>
      <c r="R701" s="14" t="str">
        <f t="shared" si="65"/>
        <v/>
      </c>
      <c r="S701" s="6"/>
    </row>
    <row r="702" spans="1:19" x14ac:dyDescent="0.3">
      <c r="A702" s="6"/>
      <c r="B702" s="6"/>
      <c r="C702" s="8"/>
      <c r="D702" s="6"/>
      <c r="E702" s="7"/>
      <c r="F702" s="6"/>
      <c r="G702" s="12"/>
      <c r="H702" s="18" t="str">
        <f>IF($F702="","",IF($F702="SRD",1,IF($F702="USD",IFERROR(INDEX(Instellingen!$B$22:$B$221,MATCH($C702,Instellingen!$A$22:$A$221,1)),""),IF($F702="EUR",IFERROR(INDEX(Instellingen!$C$22:$C$221,MATCH($C702,Instellingen!$A$22:$A$221,1)),""),""))))</f>
        <v/>
      </c>
      <c r="I702" s="16" t="str">
        <f>IF($B702="","",IFERROR(VLOOKUP($B702,Facturen!$A$3:$W$304,5,FALSE),""))</f>
        <v/>
      </c>
      <c r="J702" s="18" t="str">
        <f>IF($I702="","",IF($I702="SRD",1,IF($I702="USD",IFERROR(INDEX(Instellingen!$B$22:$B$221,MATCH($C702,Instellingen!$A$22:$A$221,1)),""),IF($I702="EUR",IFERROR(INDEX(Instellingen!$C$22:$C$221,MATCH($C702,Instellingen!$A$22:$A$221,1)),""),""))))</f>
        <v/>
      </c>
      <c r="K702" s="14" t="str">
        <f t="shared" si="60"/>
        <v/>
      </c>
      <c r="L702" s="14" t="str">
        <f t="shared" si="61"/>
        <v/>
      </c>
      <c r="M702" s="14" t="str">
        <f>IF($B702="","",IFERROR(VLOOKUP($B702,Facturen!$A$3:$W$304,11,FALSE),""))</f>
        <v/>
      </c>
      <c r="N702" s="15" t="str">
        <f t="shared" si="62"/>
        <v/>
      </c>
      <c r="O702" s="15" t="str">
        <f>IF($B702="","",IFERROR(IF(VLOOKUP($B702,Facturen!$A$3:$W$304,7,FALSE)="",Instellingen!$B$4,VLOOKUP($B702,Facturen!$A$3:$W$304,7,FALSE)),""))</f>
        <v/>
      </c>
      <c r="P702" s="14" t="str">
        <f t="shared" si="63"/>
        <v/>
      </c>
      <c r="Q702" s="14" t="str">
        <f t="shared" si="64"/>
        <v/>
      </c>
      <c r="R702" s="14" t="str">
        <f t="shared" si="65"/>
        <v/>
      </c>
      <c r="S702" s="6"/>
    </row>
    <row r="703" spans="1:19" x14ac:dyDescent="0.3">
      <c r="A703" s="6"/>
      <c r="B703" s="6"/>
      <c r="C703" s="8"/>
      <c r="D703" s="6"/>
      <c r="E703" s="7"/>
      <c r="F703" s="6"/>
      <c r="G703" s="12"/>
      <c r="H703" s="18" t="str">
        <f>IF($F703="","",IF($F703="SRD",1,IF($F703="USD",IFERROR(INDEX(Instellingen!$B$22:$B$221,MATCH($C703,Instellingen!$A$22:$A$221,1)),""),IF($F703="EUR",IFERROR(INDEX(Instellingen!$C$22:$C$221,MATCH($C703,Instellingen!$A$22:$A$221,1)),""),""))))</f>
        <v/>
      </c>
      <c r="I703" s="16" t="str">
        <f>IF($B703="","",IFERROR(VLOOKUP($B703,Facturen!$A$3:$W$304,5,FALSE),""))</f>
        <v/>
      </c>
      <c r="J703" s="18" t="str">
        <f>IF($I703="","",IF($I703="SRD",1,IF($I703="USD",IFERROR(INDEX(Instellingen!$B$22:$B$221,MATCH($C703,Instellingen!$A$22:$A$221,1)),""),IF($I703="EUR",IFERROR(INDEX(Instellingen!$C$22:$C$221,MATCH($C703,Instellingen!$A$22:$A$221,1)),""),""))))</f>
        <v/>
      </c>
      <c r="K703" s="14" t="str">
        <f t="shared" si="60"/>
        <v/>
      </c>
      <c r="L703" s="14" t="str">
        <f t="shared" si="61"/>
        <v/>
      </c>
      <c r="M703" s="14" t="str">
        <f>IF($B703="","",IFERROR(VLOOKUP($B703,Facturen!$A$3:$W$304,11,FALSE),""))</f>
        <v/>
      </c>
      <c r="N703" s="15" t="str">
        <f t="shared" si="62"/>
        <v/>
      </c>
      <c r="O703" s="15" t="str">
        <f>IF($B703="","",IFERROR(IF(VLOOKUP($B703,Facturen!$A$3:$W$304,7,FALSE)="",Instellingen!$B$4,VLOOKUP($B703,Facturen!$A$3:$W$304,7,FALSE)),""))</f>
        <v/>
      </c>
      <c r="P703" s="14" t="str">
        <f t="shared" si="63"/>
        <v/>
      </c>
      <c r="Q703" s="14" t="str">
        <f t="shared" si="64"/>
        <v/>
      </c>
      <c r="R703" s="14" t="str">
        <f t="shared" si="65"/>
        <v/>
      </c>
      <c r="S703" s="6"/>
    </row>
    <row r="704" spans="1:19" x14ac:dyDescent="0.3">
      <c r="A704" s="6"/>
      <c r="B704" s="6"/>
      <c r="C704" s="8"/>
      <c r="D704" s="6"/>
      <c r="E704" s="7"/>
      <c r="F704" s="6"/>
      <c r="G704" s="12"/>
      <c r="H704" s="18" t="str">
        <f>IF($F704="","",IF($F704="SRD",1,IF($F704="USD",IFERROR(INDEX(Instellingen!$B$22:$B$221,MATCH($C704,Instellingen!$A$22:$A$221,1)),""),IF($F704="EUR",IFERROR(INDEX(Instellingen!$C$22:$C$221,MATCH($C704,Instellingen!$A$22:$A$221,1)),""),""))))</f>
        <v/>
      </c>
      <c r="I704" s="16" t="str">
        <f>IF($B704="","",IFERROR(VLOOKUP($B704,Facturen!$A$3:$W$304,5,FALSE),""))</f>
        <v/>
      </c>
      <c r="J704" s="18" t="str">
        <f>IF($I704="","",IF($I704="SRD",1,IF($I704="USD",IFERROR(INDEX(Instellingen!$B$22:$B$221,MATCH($C704,Instellingen!$A$22:$A$221,1)),""),IF($I704="EUR",IFERROR(INDEX(Instellingen!$C$22:$C$221,MATCH($C704,Instellingen!$A$22:$A$221,1)),""),""))))</f>
        <v/>
      </c>
      <c r="K704" s="14" t="str">
        <f t="shared" si="60"/>
        <v/>
      </c>
      <c r="L704" s="14" t="str">
        <f t="shared" si="61"/>
        <v/>
      </c>
      <c r="M704" s="14" t="str">
        <f>IF($B704="","",IFERROR(VLOOKUP($B704,Facturen!$A$3:$W$304,11,FALSE),""))</f>
        <v/>
      </c>
      <c r="N704" s="15" t="str">
        <f t="shared" si="62"/>
        <v/>
      </c>
      <c r="O704" s="15" t="str">
        <f>IF($B704="","",IFERROR(IF(VLOOKUP($B704,Facturen!$A$3:$W$304,7,FALSE)="",Instellingen!$B$4,VLOOKUP($B704,Facturen!$A$3:$W$304,7,FALSE)),""))</f>
        <v/>
      </c>
      <c r="P704" s="14" t="str">
        <f t="shared" si="63"/>
        <v/>
      </c>
      <c r="Q704" s="14" t="str">
        <f t="shared" si="64"/>
        <v/>
      </c>
      <c r="R704" s="14" t="str">
        <f t="shared" si="65"/>
        <v/>
      </c>
      <c r="S704" s="6"/>
    </row>
    <row r="705" spans="1:19" x14ac:dyDescent="0.3">
      <c r="A705" s="6"/>
      <c r="B705" s="6"/>
      <c r="C705" s="8"/>
      <c r="D705" s="6"/>
      <c r="E705" s="7"/>
      <c r="F705" s="6"/>
      <c r="G705" s="12"/>
      <c r="H705" s="18" t="str">
        <f>IF($F705="","",IF($F705="SRD",1,IF($F705="USD",IFERROR(INDEX(Instellingen!$B$22:$B$221,MATCH($C705,Instellingen!$A$22:$A$221,1)),""),IF($F705="EUR",IFERROR(INDEX(Instellingen!$C$22:$C$221,MATCH($C705,Instellingen!$A$22:$A$221,1)),""),""))))</f>
        <v/>
      </c>
      <c r="I705" s="16" t="str">
        <f>IF($B705="","",IFERROR(VLOOKUP($B705,Facturen!$A$3:$W$304,5,FALSE),""))</f>
        <v/>
      </c>
      <c r="J705" s="18" t="str">
        <f>IF($I705="","",IF($I705="SRD",1,IF($I705="USD",IFERROR(INDEX(Instellingen!$B$22:$B$221,MATCH($C705,Instellingen!$A$22:$A$221,1)),""),IF($I705="EUR",IFERROR(INDEX(Instellingen!$C$22:$C$221,MATCH($C705,Instellingen!$A$22:$A$221,1)),""),""))))</f>
        <v/>
      </c>
      <c r="K705" s="14" t="str">
        <f t="shared" si="60"/>
        <v/>
      </c>
      <c r="L705" s="14" t="str">
        <f t="shared" si="61"/>
        <v/>
      </c>
      <c r="M705" s="14" t="str">
        <f>IF($B705="","",IFERROR(VLOOKUP($B705,Facturen!$A$3:$W$304,11,FALSE),""))</f>
        <v/>
      </c>
      <c r="N705" s="15" t="str">
        <f t="shared" si="62"/>
        <v/>
      </c>
      <c r="O705" s="15" t="str">
        <f>IF($B705="","",IFERROR(IF(VLOOKUP($B705,Facturen!$A$3:$W$304,7,FALSE)="",Instellingen!$B$4,VLOOKUP($B705,Facturen!$A$3:$W$304,7,FALSE)),""))</f>
        <v/>
      </c>
      <c r="P705" s="14" t="str">
        <f t="shared" si="63"/>
        <v/>
      </c>
      <c r="Q705" s="14" t="str">
        <f t="shared" si="64"/>
        <v/>
      </c>
      <c r="R705" s="14" t="str">
        <f t="shared" si="65"/>
        <v/>
      </c>
      <c r="S705" s="6"/>
    </row>
    <row r="706" spans="1:19" x14ac:dyDescent="0.3">
      <c r="A706" s="6"/>
      <c r="B706" s="6"/>
      <c r="C706" s="8"/>
      <c r="D706" s="6"/>
      <c r="E706" s="7"/>
      <c r="F706" s="6"/>
      <c r="G706" s="12"/>
      <c r="H706" s="18" t="str">
        <f>IF($F706="","",IF($F706="SRD",1,IF($F706="USD",IFERROR(INDEX(Instellingen!$B$22:$B$221,MATCH($C706,Instellingen!$A$22:$A$221,1)),""),IF($F706="EUR",IFERROR(INDEX(Instellingen!$C$22:$C$221,MATCH($C706,Instellingen!$A$22:$A$221,1)),""),""))))</f>
        <v/>
      </c>
      <c r="I706" s="16" t="str">
        <f>IF($B706="","",IFERROR(VLOOKUP($B706,Facturen!$A$3:$W$304,5,FALSE),""))</f>
        <v/>
      </c>
      <c r="J706" s="18" t="str">
        <f>IF($I706="","",IF($I706="SRD",1,IF($I706="USD",IFERROR(INDEX(Instellingen!$B$22:$B$221,MATCH($C706,Instellingen!$A$22:$A$221,1)),""),IF($I706="EUR",IFERROR(INDEX(Instellingen!$C$22:$C$221,MATCH($C706,Instellingen!$A$22:$A$221,1)),""),""))))</f>
        <v/>
      </c>
      <c r="K706" s="14" t="str">
        <f t="shared" si="60"/>
        <v/>
      </c>
      <c r="L706" s="14" t="str">
        <f t="shared" si="61"/>
        <v/>
      </c>
      <c r="M706" s="14" t="str">
        <f>IF($B706="","",IFERROR(VLOOKUP($B706,Facturen!$A$3:$W$304,11,FALSE),""))</f>
        <v/>
      </c>
      <c r="N706" s="15" t="str">
        <f t="shared" si="62"/>
        <v/>
      </c>
      <c r="O706" s="15" t="str">
        <f>IF($B706="","",IFERROR(IF(VLOOKUP($B706,Facturen!$A$3:$W$304,7,FALSE)="",Instellingen!$B$4,VLOOKUP($B706,Facturen!$A$3:$W$304,7,FALSE)),""))</f>
        <v/>
      </c>
      <c r="P706" s="14" t="str">
        <f t="shared" si="63"/>
        <v/>
      </c>
      <c r="Q706" s="14" t="str">
        <f t="shared" si="64"/>
        <v/>
      </c>
      <c r="R706" s="14" t="str">
        <f t="shared" si="65"/>
        <v/>
      </c>
      <c r="S706" s="6"/>
    </row>
    <row r="707" spans="1:19" x14ac:dyDescent="0.3">
      <c r="A707" s="6"/>
      <c r="B707" s="6"/>
      <c r="C707" s="8"/>
      <c r="D707" s="6"/>
      <c r="E707" s="7"/>
      <c r="F707" s="6"/>
      <c r="G707" s="12"/>
      <c r="H707" s="18" t="str">
        <f>IF($F707="","",IF($F707="SRD",1,IF($F707="USD",IFERROR(INDEX(Instellingen!$B$22:$B$221,MATCH($C707,Instellingen!$A$22:$A$221,1)),""),IF($F707="EUR",IFERROR(INDEX(Instellingen!$C$22:$C$221,MATCH($C707,Instellingen!$A$22:$A$221,1)),""),""))))</f>
        <v/>
      </c>
      <c r="I707" s="16" t="str">
        <f>IF($B707="","",IFERROR(VLOOKUP($B707,Facturen!$A$3:$W$304,5,FALSE),""))</f>
        <v/>
      </c>
      <c r="J707" s="18" t="str">
        <f>IF($I707="","",IF($I707="SRD",1,IF($I707="USD",IFERROR(INDEX(Instellingen!$B$22:$B$221,MATCH($C707,Instellingen!$A$22:$A$221,1)),""),IF($I707="EUR",IFERROR(INDEX(Instellingen!$C$22:$C$221,MATCH($C707,Instellingen!$A$22:$A$221,1)),""),""))))</f>
        <v/>
      </c>
      <c r="K707" s="14" t="str">
        <f t="shared" ref="K707:K770" si="66">IF($G707="","",IFERROR($G707*$H707/$J707,0))</f>
        <v/>
      </c>
      <c r="L707" s="14" t="str">
        <f t="shared" ref="L707:L770" si="67">IF($G707="","",IFERROR($G707*$H707,0))</f>
        <v/>
      </c>
      <c r="M707" s="14" t="str">
        <f>IF($B707="","",IFERROR(VLOOKUP($B707,Facturen!$A$3:$W$304,11,FALSE),""))</f>
        <v/>
      </c>
      <c r="N707" s="15" t="str">
        <f t="shared" ref="N707:N770" si="68">IF($M707="","",IFERROR($K707/$M707,0))</f>
        <v/>
      </c>
      <c r="O707" s="15" t="str">
        <f>IF($B707="","",IFERROR(IF(VLOOKUP($B707,Facturen!$A$3:$W$304,7,FALSE)="",Instellingen!$B$4,VLOOKUP($B707,Facturen!$A$3:$W$304,7,FALSE)),""))</f>
        <v/>
      </c>
      <c r="P707" s="14" t="str">
        <f t="shared" ref="P707:P770" si="69">IF($L707="","",IFERROR($L707*$O707/(1+$O707),0))</f>
        <v/>
      </c>
      <c r="Q707" s="14" t="str">
        <f t="shared" ref="Q707:Q770" si="70">IF($E707="","",IFERROR($M707*$E707,0))</f>
        <v/>
      </c>
      <c r="R707" s="14" t="str">
        <f t="shared" ref="R707:R770" si="71">IF($Q707="","",IFERROR($Q707*$J707/$H707,0))</f>
        <v/>
      </c>
      <c r="S707" s="6"/>
    </row>
    <row r="708" spans="1:19" x14ac:dyDescent="0.3">
      <c r="A708" s="6"/>
      <c r="B708" s="6"/>
      <c r="C708" s="8"/>
      <c r="D708" s="6"/>
      <c r="E708" s="7"/>
      <c r="F708" s="6"/>
      <c r="G708" s="12"/>
      <c r="H708" s="18" t="str">
        <f>IF($F708="","",IF($F708="SRD",1,IF($F708="USD",IFERROR(INDEX(Instellingen!$B$22:$B$221,MATCH($C708,Instellingen!$A$22:$A$221,1)),""),IF($F708="EUR",IFERROR(INDEX(Instellingen!$C$22:$C$221,MATCH($C708,Instellingen!$A$22:$A$221,1)),""),""))))</f>
        <v/>
      </c>
      <c r="I708" s="16" t="str">
        <f>IF($B708="","",IFERROR(VLOOKUP($B708,Facturen!$A$3:$W$304,5,FALSE),""))</f>
        <v/>
      </c>
      <c r="J708" s="18" t="str">
        <f>IF($I708="","",IF($I708="SRD",1,IF($I708="USD",IFERROR(INDEX(Instellingen!$B$22:$B$221,MATCH($C708,Instellingen!$A$22:$A$221,1)),""),IF($I708="EUR",IFERROR(INDEX(Instellingen!$C$22:$C$221,MATCH($C708,Instellingen!$A$22:$A$221,1)),""),""))))</f>
        <v/>
      </c>
      <c r="K708" s="14" t="str">
        <f t="shared" si="66"/>
        <v/>
      </c>
      <c r="L708" s="14" t="str">
        <f t="shared" si="67"/>
        <v/>
      </c>
      <c r="M708" s="14" t="str">
        <f>IF($B708="","",IFERROR(VLOOKUP($B708,Facturen!$A$3:$W$304,11,FALSE),""))</f>
        <v/>
      </c>
      <c r="N708" s="15" t="str">
        <f t="shared" si="68"/>
        <v/>
      </c>
      <c r="O708" s="15" t="str">
        <f>IF($B708="","",IFERROR(IF(VLOOKUP($B708,Facturen!$A$3:$W$304,7,FALSE)="",Instellingen!$B$4,VLOOKUP($B708,Facturen!$A$3:$W$304,7,FALSE)),""))</f>
        <v/>
      </c>
      <c r="P708" s="14" t="str">
        <f t="shared" si="69"/>
        <v/>
      </c>
      <c r="Q708" s="14" t="str">
        <f t="shared" si="70"/>
        <v/>
      </c>
      <c r="R708" s="14" t="str">
        <f t="shared" si="71"/>
        <v/>
      </c>
      <c r="S708" s="6"/>
    </row>
    <row r="709" spans="1:19" x14ac:dyDescent="0.3">
      <c r="A709" s="6"/>
      <c r="B709" s="6"/>
      <c r="C709" s="8"/>
      <c r="D709" s="6"/>
      <c r="E709" s="7"/>
      <c r="F709" s="6"/>
      <c r="G709" s="12"/>
      <c r="H709" s="18" t="str">
        <f>IF($F709="","",IF($F709="SRD",1,IF($F709="USD",IFERROR(INDEX(Instellingen!$B$22:$B$221,MATCH($C709,Instellingen!$A$22:$A$221,1)),""),IF($F709="EUR",IFERROR(INDEX(Instellingen!$C$22:$C$221,MATCH($C709,Instellingen!$A$22:$A$221,1)),""),""))))</f>
        <v/>
      </c>
      <c r="I709" s="16" t="str">
        <f>IF($B709="","",IFERROR(VLOOKUP($B709,Facturen!$A$3:$W$304,5,FALSE),""))</f>
        <v/>
      </c>
      <c r="J709" s="18" t="str">
        <f>IF($I709="","",IF($I709="SRD",1,IF($I709="USD",IFERROR(INDEX(Instellingen!$B$22:$B$221,MATCH($C709,Instellingen!$A$22:$A$221,1)),""),IF($I709="EUR",IFERROR(INDEX(Instellingen!$C$22:$C$221,MATCH($C709,Instellingen!$A$22:$A$221,1)),""),""))))</f>
        <v/>
      </c>
      <c r="K709" s="14" t="str">
        <f t="shared" si="66"/>
        <v/>
      </c>
      <c r="L709" s="14" t="str">
        <f t="shared" si="67"/>
        <v/>
      </c>
      <c r="M709" s="14" t="str">
        <f>IF($B709="","",IFERROR(VLOOKUP($B709,Facturen!$A$3:$W$304,11,FALSE),""))</f>
        <v/>
      </c>
      <c r="N709" s="15" t="str">
        <f t="shared" si="68"/>
        <v/>
      </c>
      <c r="O709" s="15" t="str">
        <f>IF($B709="","",IFERROR(IF(VLOOKUP($B709,Facturen!$A$3:$W$304,7,FALSE)="",Instellingen!$B$4,VLOOKUP($B709,Facturen!$A$3:$W$304,7,FALSE)),""))</f>
        <v/>
      </c>
      <c r="P709" s="14" t="str">
        <f t="shared" si="69"/>
        <v/>
      </c>
      <c r="Q709" s="14" t="str">
        <f t="shared" si="70"/>
        <v/>
      </c>
      <c r="R709" s="14" t="str">
        <f t="shared" si="71"/>
        <v/>
      </c>
      <c r="S709" s="6"/>
    </row>
    <row r="710" spans="1:19" x14ac:dyDescent="0.3">
      <c r="A710" s="6"/>
      <c r="B710" s="6"/>
      <c r="C710" s="8"/>
      <c r="D710" s="6"/>
      <c r="E710" s="7"/>
      <c r="F710" s="6"/>
      <c r="G710" s="12"/>
      <c r="H710" s="18" t="str">
        <f>IF($F710="","",IF($F710="SRD",1,IF($F710="USD",IFERROR(INDEX(Instellingen!$B$22:$B$221,MATCH($C710,Instellingen!$A$22:$A$221,1)),""),IF($F710="EUR",IFERROR(INDEX(Instellingen!$C$22:$C$221,MATCH($C710,Instellingen!$A$22:$A$221,1)),""),""))))</f>
        <v/>
      </c>
      <c r="I710" s="16" t="str">
        <f>IF($B710="","",IFERROR(VLOOKUP($B710,Facturen!$A$3:$W$304,5,FALSE),""))</f>
        <v/>
      </c>
      <c r="J710" s="18" t="str">
        <f>IF($I710="","",IF($I710="SRD",1,IF($I710="USD",IFERROR(INDEX(Instellingen!$B$22:$B$221,MATCH($C710,Instellingen!$A$22:$A$221,1)),""),IF($I710="EUR",IFERROR(INDEX(Instellingen!$C$22:$C$221,MATCH($C710,Instellingen!$A$22:$A$221,1)),""),""))))</f>
        <v/>
      </c>
      <c r="K710" s="14" t="str">
        <f t="shared" si="66"/>
        <v/>
      </c>
      <c r="L710" s="14" t="str">
        <f t="shared" si="67"/>
        <v/>
      </c>
      <c r="M710" s="14" t="str">
        <f>IF($B710="","",IFERROR(VLOOKUP($B710,Facturen!$A$3:$W$304,11,FALSE),""))</f>
        <v/>
      </c>
      <c r="N710" s="15" t="str">
        <f t="shared" si="68"/>
        <v/>
      </c>
      <c r="O710" s="15" t="str">
        <f>IF($B710="","",IFERROR(IF(VLOOKUP($B710,Facturen!$A$3:$W$304,7,FALSE)="",Instellingen!$B$4,VLOOKUP($B710,Facturen!$A$3:$W$304,7,FALSE)),""))</f>
        <v/>
      </c>
      <c r="P710" s="14" t="str">
        <f t="shared" si="69"/>
        <v/>
      </c>
      <c r="Q710" s="14" t="str">
        <f t="shared" si="70"/>
        <v/>
      </c>
      <c r="R710" s="14" t="str">
        <f t="shared" si="71"/>
        <v/>
      </c>
      <c r="S710" s="6"/>
    </row>
    <row r="711" spans="1:19" x14ac:dyDescent="0.3">
      <c r="A711" s="6"/>
      <c r="B711" s="6"/>
      <c r="C711" s="8"/>
      <c r="D711" s="6"/>
      <c r="E711" s="7"/>
      <c r="F711" s="6"/>
      <c r="G711" s="12"/>
      <c r="H711" s="18" t="str">
        <f>IF($F711="","",IF($F711="SRD",1,IF($F711="USD",IFERROR(INDEX(Instellingen!$B$22:$B$221,MATCH($C711,Instellingen!$A$22:$A$221,1)),""),IF($F711="EUR",IFERROR(INDEX(Instellingen!$C$22:$C$221,MATCH($C711,Instellingen!$A$22:$A$221,1)),""),""))))</f>
        <v/>
      </c>
      <c r="I711" s="16" t="str">
        <f>IF($B711="","",IFERROR(VLOOKUP($B711,Facturen!$A$3:$W$304,5,FALSE),""))</f>
        <v/>
      </c>
      <c r="J711" s="18" t="str">
        <f>IF($I711="","",IF($I711="SRD",1,IF($I711="USD",IFERROR(INDEX(Instellingen!$B$22:$B$221,MATCH($C711,Instellingen!$A$22:$A$221,1)),""),IF($I711="EUR",IFERROR(INDEX(Instellingen!$C$22:$C$221,MATCH($C711,Instellingen!$A$22:$A$221,1)),""),""))))</f>
        <v/>
      </c>
      <c r="K711" s="14" t="str">
        <f t="shared" si="66"/>
        <v/>
      </c>
      <c r="L711" s="14" t="str">
        <f t="shared" si="67"/>
        <v/>
      </c>
      <c r="M711" s="14" t="str">
        <f>IF($B711="","",IFERROR(VLOOKUP($B711,Facturen!$A$3:$W$304,11,FALSE),""))</f>
        <v/>
      </c>
      <c r="N711" s="15" t="str">
        <f t="shared" si="68"/>
        <v/>
      </c>
      <c r="O711" s="15" t="str">
        <f>IF($B711="","",IFERROR(IF(VLOOKUP($B711,Facturen!$A$3:$W$304,7,FALSE)="",Instellingen!$B$4,VLOOKUP($B711,Facturen!$A$3:$W$304,7,FALSE)),""))</f>
        <v/>
      </c>
      <c r="P711" s="14" t="str">
        <f t="shared" si="69"/>
        <v/>
      </c>
      <c r="Q711" s="14" t="str">
        <f t="shared" si="70"/>
        <v/>
      </c>
      <c r="R711" s="14" t="str">
        <f t="shared" si="71"/>
        <v/>
      </c>
      <c r="S711" s="6"/>
    </row>
    <row r="712" spans="1:19" x14ac:dyDescent="0.3">
      <c r="A712" s="6"/>
      <c r="B712" s="6"/>
      <c r="C712" s="8"/>
      <c r="D712" s="6"/>
      <c r="E712" s="7"/>
      <c r="F712" s="6"/>
      <c r="G712" s="12"/>
      <c r="H712" s="18" t="str">
        <f>IF($F712="","",IF($F712="SRD",1,IF($F712="USD",IFERROR(INDEX(Instellingen!$B$22:$B$221,MATCH($C712,Instellingen!$A$22:$A$221,1)),""),IF($F712="EUR",IFERROR(INDEX(Instellingen!$C$22:$C$221,MATCH($C712,Instellingen!$A$22:$A$221,1)),""),""))))</f>
        <v/>
      </c>
      <c r="I712" s="16" t="str">
        <f>IF($B712="","",IFERROR(VLOOKUP($B712,Facturen!$A$3:$W$304,5,FALSE),""))</f>
        <v/>
      </c>
      <c r="J712" s="18" t="str">
        <f>IF($I712="","",IF($I712="SRD",1,IF($I712="USD",IFERROR(INDEX(Instellingen!$B$22:$B$221,MATCH($C712,Instellingen!$A$22:$A$221,1)),""),IF($I712="EUR",IFERROR(INDEX(Instellingen!$C$22:$C$221,MATCH($C712,Instellingen!$A$22:$A$221,1)),""),""))))</f>
        <v/>
      </c>
      <c r="K712" s="14" t="str">
        <f t="shared" si="66"/>
        <v/>
      </c>
      <c r="L712" s="14" t="str">
        <f t="shared" si="67"/>
        <v/>
      </c>
      <c r="M712" s="14" t="str">
        <f>IF($B712="","",IFERROR(VLOOKUP($B712,Facturen!$A$3:$W$304,11,FALSE),""))</f>
        <v/>
      </c>
      <c r="N712" s="15" t="str">
        <f t="shared" si="68"/>
        <v/>
      </c>
      <c r="O712" s="15" t="str">
        <f>IF($B712="","",IFERROR(IF(VLOOKUP($B712,Facturen!$A$3:$W$304,7,FALSE)="",Instellingen!$B$4,VLOOKUP($B712,Facturen!$A$3:$W$304,7,FALSE)),""))</f>
        <v/>
      </c>
      <c r="P712" s="14" t="str">
        <f t="shared" si="69"/>
        <v/>
      </c>
      <c r="Q712" s="14" t="str">
        <f t="shared" si="70"/>
        <v/>
      </c>
      <c r="R712" s="14" t="str">
        <f t="shared" si="71"/>
        <v/>
      </c>
      <c r="S712" s="6"/>
    </row>
    <row r="713" spans="1:19" x14ac:dyDescent="0.3">
      <c r="A713" s="6"/>
      <c r="B713" s="6"/>
      <c r="C713" s="8"/>
      <c r="D713" s="6"/>
      <c r="E713" s="7"/>
      <c r="F713" s="6"/>
      <c r="G713" s="12"/>
      <c r="H713" s="18" t="str">
        <f>IF($F713="","",IF($F713="SRD",1,IF($F713="USD",IFERROR(INDEX(Instellingen!$B$22:$B$221,MATCH($C713,Instellingen!$A$22:$A$221,1)),""),IF($F713="EUR",IFERROR(INDEX(Instellingen!$C$22:$C$221,MATCH($C713,Instellingen!$A$22:$A$221,1)),""),""))))</f>
        <v/>
      </c>
      <c r="I713" s="16" t="str">
        <f>IF($B713="","",IFERROR(VLOOKUP($B713,Facturen!$A$3:$W$304,5,FALSE),""))</f>
        <v/>
      </c>
      <c r="J713" s="18" t="str">
        <f>IF($I713="","",IF($I713="SRD",1,IF($I713="USD",IFERROR(INDEX(Instellingen!$B$22:$B$221,MATCH($C713,Instellingen!$A$22:$A$221,1)),""),IF($I713="EUR",IFERROR(INDEX(Instellingen!$C$22:$C$221,MATCH($C713,Instellingen!$A$22:$A$221,1)),""),""))))</f>
        <v/>
      </c>
      <c r="K713" s="14" t="str">
        <f t="shared" si="66"/>
        <v/>
      </c>
      <c r="L713" s="14" t="str">
        <f t="shared" si="67"/>
        <v/>
      </c>
      <c r="M713" s="14" t="str">
        <f>IF($B713="","",IFERROR(VLOOKUP($B713,Facturen!$A$3:$W$304,11,FALSE),""))</f>
        <v/>
      </c>
      <c r="N713" s="15" t="str">
        <f t="shared" si="68"/>
        <v/>
      </c>
      <c r="O713" s="15" t="str">
        <f>IF($B713="","",IFERROR(IF(VLOOKUP($B713,Facturen!$A$3:$W$304,7,FALSE)="",Instellingen!$B$4,VLOOKUP($B713,Facturen!$A$3:$W$304,7,FALSE)),""))</f>
        <v/>
      </c>
      <c r="P713" s="14" t="str">
        <f t="shared" si="69"/>
        <v/>
      </c>
      <c r="Q713" s="14" t="str">
        <f t="shared" si="70"/>
        <v/>
      </c>
      <c r="R713" s="14" t="str">
        <f t="shared" si="71"/>
        <v/>
      </c>
      <c r="S713" s="6"/>
    </row>
    <row r="714" spans="1:19" x14ac:dyDescent="0.3">
      <c r="A714" s="6"/>
      <c r="B714" s="6"/>
      <c r="C714" s="8"/>
      <c r="D714" s="6"/>
      <c r="E714" s="7"/>
      <c r="F714" s="6"/>
      <c r="G714" s="12"/>
      <c r="H714" s="18" t="str">
        <f>IF($F714="","",IF($F714="SRD",1,IF($F714="USD",IFERROR(INDEX(Instellingen!$B$22:$B$221,MATCH($C714,Instellingen!$A$22:$A$221,1)),""),IF($F714="EUR",IFERROR(INDEX(Instellingen!$C$22:$C$221,MATCH($C714,Instellingen!$A$22:$A$221,1)),""),""))))</f>
        <v/>
      </c>
      <c r="I714" s="16" t="str">
        <f>IF($B714="","",IFERROR(VLOOKUP($B714,Facturen!$A$3:$W$304,5,FALSE),""))</f>
        <v/>
      </c>
      <c r="J714" s="18" t="str">
        <f>IF($I714="","",IF($I714="SRD",1,IF($I714="USD",IFERROR(INDEX(Instellingen!$B$22:$B$221,MATCH($C714,Instellingen!$A$22:$A$221,1)),""),IF($I714="EUR",IFERROR(INDEX(Instellingen!$C$22:$C$221,MATCH($C714,Instellingen!$A$22:$A$221,1)),""),""))))</f>
        <v/>
      </c>
      <c r="K714" s="14" t="str">
        <f t="shared" si="66"/>
        <v/>
      </c>
      <c r="L714" s="14" t="str">
        <f t="shared" si="67"/>
        <v/>
      </c>
      <c r="M714" s="14" t="str">
        <f>IF($B714="","",IFERROR(VLOOKUP($B714,Facturen!$A$3:$W$304,11,FALSE),""))</f>
        <v/>
      </c>
      <c r="N714" s="15" t="str">
        <f t="shared" si="68"/>
        <v/>
      </c>
      <c r="O714" s="15" t="str">
        <f>IF($B714="","",IFERROR(IF(VLOOKUP($B714,Facturen!$A$3:$W$304,7,FALSE)="",Instellingen!$B$4,VLOOKUP($B714,Facturen!$A$3:$W$304,7,FALSE)),""))</f>
        <v/>
      </c>
      <c r="P714" s="14" t="str">
        <f t="shared" si="69"/>
        <v/>
      </c>
      <c r="Q714" s="14" t="str">
        <f t="shared" si="70"/>
        <v/>
      </c>
      <c r="R714" s="14" t="str">
        <f t="shared" si="71"/>
        <v/>
      </c>
      <c r="S714" s="6"/>
    </row>
    <row r="715" spans="1:19" x14ac:dyDescent="0.3">
      <c r="A715" s="6"/>
      <c r="B715" s="6"/>
      <c r="C715" s="8"/>
      <c r="D715" s="6"/>
      <c r="E715" s="7"/>
      <c r="F715" s="6"/>
      <c r="G715" s="12"/>
      <c r="H715" s="18" t="str">
        <f>IF($F715="","",IF($F715="SRD",1,IF($F715="USD",IFERROR(INDEX(Instellingen!$B$22:$B$221,MATCH($C715,Instellingen!$A$22:$A$221,1)),""),IF($F715="EUR",IFERROR(INDEX(Instellingen!$C$22:$C$221,MATCH($C715,Instellingen!$A$22:$A$221,1)),""),""))))</f>
        <v/>
      </c>
      <c r="I715" s="16" t="str">
        <f>IF($B715="","",IFERROR(VLOOKUP($B715,Facturen!$A$3:$W$304,5,FALSE),""))</f>
        <v/>
      </c>
      <c r="J715" s="18" t="str">
        <f>IF($I715="","",IF($I715="SRD",1,IF($I715="USD",IFERROR(INDEX(Instellingen!$B$22:$B$221,MATCH($C715,Instellingen!$A$22:$A$221,1)),""),IF($I715="EUR",IFERROR(INDEX(Instellingen!$C$22:$C$221,MATCH($C715,Instellingen!$A$22:$A$221,1)),""),""))))</f>
        <v/>
      </c>
      <c r="K715" s="14" t="str">
        <f t="shared" si="66"/>
        <v/>
      </c>
      <c r="L715" s="14" t="str">
        <f t="shared" si="67"/>
        <v/>
      </c>
      <c r="M715" s="14" t="str">
        <f>IF($B715="","",IFERROR(VLOOKUP($B715,Facturen!$A$3:$W$304,11,FALSE),""))</f>
        <v/>
      </c>
      <c r="N715" s="15" t="str">
        <f t="shared" si="68"/>
        <v/>
      </c>
      <c r="O715" s="15" t="str">
        <f>IF($B715="","",IFERROR(IF(VLOOKUP($B715,Facturen!$A$3:$W$304,7,FALSE)="",Instellingen!$B$4,VLOOKUP($B715,Facturen!$A$3:$W$304,7,FALSE)),""))</f>
        <v/>
      </c>
      <c r="P715" s="14" t="str">
        <f t="shared" si="69"/>
        <v/>
      </c>
      <c r="Q715" s="14" t="str">
        <f t="shared" si="70"/>
        <v/>
      </c>
      <c r="R715" s="14" t="str">
        <f t="shared" si="71"/>
        <v/>
      </c>
      <c r="S715" s="6"/>
    </row>
    <row r="716" spans="1:19" x14ac:dyDescent="0.3">
      <c r="A716" s="6"/>
      <c r="B716" s="6"/>
      <c r="C716" s="8"/>
      <c r="D716" s="6"/>
      <c r="E716" s="7"/>
      <c r="F716" s="6"/>
      <c r="G716" s="12"/>
      <c r="H716" s="18" t="str">
        <f>IF($F716="","",IF($F716="SRD",1,IF($F716="USD",IFERROR(INDEX(Instellingen!$B$22:$B$221,MATCH($C716,Instellingen!$A$22:$A$221,1)),""),IF($F716="EUR",IFERROR(INDEX(Instellingen!$C$22:$C$221,MATCH($C716,Instellingen!$A$22:$A$221,1)),""),""))))</f>
        <v/>
      </c>
      <c r="I716" s="16" t="str">
        <f>IF($B716="","",IFERROR(VLOOKUP($B716,Facturen!$A$3:$W$304,5,FALSE),""))</f>
        <v/>
      </c>
      <c r="J716" s="18" t="str">
        <f>IF($I716="","",IF($I716="SRD",1,IF($I716="USD",IFERROR(INDEX(Instellingen!$B$22:$B$221,MATCH($C716,Instellingen!$A$22:$A$221,1)),""),IF($I716="EUR",IFERROR(INDEX(Instellingen!$C$22:$C$221,MATCH($C716,Instellingen!$A$22:$A$221,1)),""),""))))</f>
        <v/>
      </c>
      <c r="K716" s="14" t="str">
        <f t="shared" si="66"/>
        <v/>
      </c>
      <c r="L716" s="14" t="str">
        <f t="shared" si="67"/>
        <v/>
      </c>
      <c r="M716" s="14" t="str">
        <f>IF($B716="","",IFERROR(VLOOKUP($B716,Facturen!$A$3:$W$304,11,FALSE),""))</f>
        <v/>
      </c>
      <c r="N716" s="15" t="str">
        <f t="shared" si="68"/>
        <v/>
      </c>
      <c r="O716" s="15" t="str">
        <f>IF($B716="","",IFERROR(IF(VLOOKUP($B716,Facturen!$A$3:$W$304,7,FALSE)="",Instellingen!$B$4,VLOOKUP($B716,Facturen!$A$3:$W$304,7,FALSE)),""))</f>
        <v/>
      </c>
      <c r="P716" s="14" t="str">
        <f t="shared" si="69"/>
        <v/>
      </c>
      <c r="Q716" s="14" t="str">
        <f t="shared" si="70"/>
        <v/>
      </c>
      <c r="R716" s="14" t="str">
        <f t="shared" si="71"/>
        <v/>
      </c>
      <c r="S716" s="6"/>
    </row>
    <row r="717" spans="1:19" x14ac:dyDescent="0.3">
      <c r="A717" s="6"/>
      <c r="B717" s="6"/>
      <c r="C717" s="8"/>
      <c r="D717" s="6"/>
      <c r="E717" s="7"/>
      <c r="F717" s="6"/>
      <c r="G717" s="12"/>
      <c r="H717" s="18" t="str">
        <f>IF($F717="","",IF($F717="SRD",1,IF($F717="USD",IFERROR(INDEX(Instellingen!$B$22:$B$221,MATCH($C717,Instellingen!$A$22:$A$221,1)),""),IF($F717="EUR",IFERROR(INDEX(Instellingen!$C$22:$C$221,MATCH($C717,Instellingen!$A$22:$A$221,1)),""),""))))</f>
        <v/>
      </c>
      <c r="I717" s="16" t="str">
        <f>IF($B717="","",IFERROR(VLOOKUP($B717,Facturen!$A$3:$W$304,5,FALSE),""))</f>
        <v/>
      </c>
      <c r="J717" s="18" t="str">
        <f>IF($I717="","",IF($I717="SRD",1,IF($I717="USD",IFERROR(INDEX(Instellingen!$B$22:$B$221,MATCH($C717,Instellingen!$A$22:$A$221,1)),""),IF($I717="EUR",IFERROR(INDEX(Instellingen!$C$22:$C$221,MATCH($C717,Instellingen!$A$22:$A$221,1)),""),""))))</f>
        <v/>
      </c>
      <c r="K717" s="14" t="str">
        <f t="shared" si="66"/>
        <v/>
      </c>
      <c r="L717" s="14" t="str">
        <f t="shared" si="67"/>
        <v/>
      </c>
      <c r="M717" s="14" t="str">
        <f>IF($B717="","",IFERROR(VLOOKUP($B717,Facturen!$A$3:$W$304,11,FALSE),""))</f>
        <v/>
      </c>
      <c r="N717" s="15" t="str">
        <f t="shared" si="68"/>
        <v/>
      </c>
      <c r="O717" s="15" t="str">
        <f>IF($B717="","",IFERROR(IF(VLOOKUP($B717,Facturen!$A$3:$W$304,7,FALSE)="",Instellingen!$B$4,VLOOKUP($B717,Facturen!$A$3:$W$304,7,FALSE)),""))</f>
        <v/>
      </c>
      <c r="P717" s="14" t="str">
        <f t="shared" si="69"/>
        <v/>
      </c>
      <c r="Q717" s="14" t="str">
        <f t="shared" si="70"/>
        <v/>
      </c>
      <c r="R717" s="14" t="str">
        <f t="shared" si="71"/>
        <v/>
      </c>
      <c r="S717" s="6"/>
    </row>
    <row r="718" spans="1:19" x14ac:dyDescent="0.3">
      <c r="A718" s="6"/>
      <c r="B718" s="6"/>
      <c r="C718" s="8"/>
      <c r="D718" s="6"/>
      <c r="E718" s="7"/>
      <c r="F718" s="6"/>
      <c r="G718" s="12"/>
      <c r="H718" s="18" t="str">
        <f>IF($F718="","",IF($F718="SRD",1,IF($F718="USD",IFERROR(INDEX(Instellingen!$B$22:$B$221,MATCH($C718,Instellingen!$A$22:$A$221,1)),""),IF($F718="EUR",IFERROR(INDEX(Instellingen!$C$22:$C$221,MATCH($C718,Instellingen!$A$22:$A$221,1)),""),""))))</f>
        <v/>
      </c>
      <c r="I718" s="16" t="str">
        <f>IF($B718="","",IFERROR(VLOOKUP($B718,Facturen!$A$3:$W$304,5,FALSE),""))</f>
        <v/>
      </c>
      <c r="J718" s="18" t="str">
        <f>IF($I718="","",IF($I718="SRD",1,IF($I718="USD",IFERROR(INDEX(Instellingen!$B$22:$B$221,MATCH($C718,Instellingen!$A$22:$A$221,1)),""),IF($I718="EUR",IFERROR(INDEX(Instellingen!$C$22:$C$221,MATCH($C718,Instellingen!$A$22:$A$221,1)),""),""))))</f>
        <v/>
      </c>
      <c r="K718" s="14" t="str">
        <f t="shared" si="66"/>
        <v/>
      </c>
      <c r="L718" s="14" t="str">
        <f t="shared" si="67"/>
        <v/>
      </c>
      <c r="M718" s="14" t="str">
        <f>IF($B718="","",IFERROR(VLOOKUP($B718,Facturen!$A$3:$W$304,11,FALSE),""))</f>
        <v/>
      </c>
      <c r="N718" s="15" t="str">
        <f t="shared" si="68"/>
        <v/>
      </c>
      <c r="O718" s="15" t="str">
        <f>IF($B718="","",IFERROR(IF(VLOOKUP($B718,Facturen!$A$3:$W$304,7,FALSE)="",Instellingen!$B$4,VLOOKUP($B718,Facturen!$A$3:$W$304,7,FALSE)),""))</f>
        <v/>
      </c>
      <c r="P718" s="14" t="str">
        <f t="shared" si="69"/>
        <v/>
      </c>
      <c r="Q718" s="14" t="str">
        <f t="shared" si="70"/>
        <v/>
      </c>
      <c r="R718" s="14" t="str">
        <f t="shared" si="71"/>
        <v/>
      </c>
      <c r="S718" s="6"/>
    </row>
    <row r="719" spans="1:19" x14ac:dyDescent="0.3">
      <c r="A719" s="6"/>
      <c r="B719" s="6"/>
      <c r="C719" s="8"/>
      <c r="D719" s="6"/>
      <c r="E719" s="7"/>
      <c r="F719" s="6"/>
      <c r="G719" s="12"/>
      <c r="H719" s="18" t="str">
        <f>IF($F719="","",IF($F719="SRD",1,IF($F719="USD",IFERROR(INDEX(Instellingen!$B$22:$B$221,MATCH($C719,Instellingen!$A$22:$A$221,1)),""),IF($F719="EUR",IFERROR(INDEX(Instellingen!$C$22:$C$221,MATCH($C719,Instellingen!$A$22:$A$221,1)),""),""))))</f>
        <v/>
      </c>
      <c r="I719" s="16" t="str">
        <f>IF($B719="","",IFERROR(VLOOKUP($B719,Facturen!$A$3:$W$304,5,FALSE),""))</f>
        <v/>
      </c>
      <c r="J719" s="18" t="str">
        <f>IF($I719="","",IF($I719="SRD",1,IF($I719="USD",IFERROR(INDEX(Instellingen!$B$22:$B$221,MATCH($C719,Instellingen!$A$22:$A$221,1)),""),IF($I719="EUR",IFERROR(INDEX(Instellingen!$C$22:$C$221,MATCH($C719,Instellingen!$A$22:$A$221,1)),""),""))))</f>
        <v/>
      </c>
      <c r="K719" s="14" t="str">
        <f t="shared" si="66"/>
        <v/>
      </c>
      <c r="L719" s="14" t="str">
        <f t="shared" si="67"/>
        <v/>
      </c>
      <c r="M719" s="14" t="str">
        <f>IF($B719="","",IFERROR(VLOOKUP($B719,Facturen!$A$3:$W$304,11,FALSE),""))</f>
        <v/>
      </c>
      <c r="N719" s="15" t="str">
        <f t="shared" si="68"/>
        <v/>
      </c>
      <c r="O719" s="15" t="str">
        <f>IF($B719="","",IFERROR(IF(VLOOKUP($B719,Facturen!$A$3:$W$304,7,FALSE)="",Instellingen!$B$4,VLOOKUP($B719,Facturen!$A$3:$W$304,7,FALSE)),""))</f>
        <v/>
      </c>
      <c r="P719" s="14" t="str">
        <f t="shared" si="69"/>
        <v/>
      </c>
      <c r="Q719" s="14" t="str">
        <f t="shared" si="70"/>
        <v/>
      </c>
      <c r="R719" s="14" t="str">
        <f t="shared" si="71"/>
        <v/>
      </c>
      <c r="S719" s="6"/>
    </row>
    <row r="720" spans="1:19" x14ac:dyDescent="0.3">
      <c r="A720" s="6"/>
      <c r="B720" s="6"/>
      <c r="C720" s="8"/>
      <c r="D720" s="6"/>
      <c r="E720" s="7"/>
      <c r="F720" s="6"/>
      <c r="G720" s="12"/>
      <c r="H720" s="18" t="str">
        <f>IF($F720="","",IF($F720="SRD",1,IF($F720="USD",IFERROR(INDEX(Instellingen!$B$22:$B$221,MATCH($C720,Instellingen!$A$22:$A$221,1)),""),IF($F720="EUR",IFERROR(INDEX(Instellingen!$C$22:$C$221,MATCH($C720,Instellingen!$A$22:$A$221,1)),""),""))))</f>
        <v/>
      </c>
      <c r="I720" s="16" t="str">
        <f>IF($B720="","",IFERROR(VLOOKUP($B720,Facturen!$A$3:$W$304,5,FALSE),""))</f>
        <v/>
      </c>
      <c r="J720" s="18" t="str">
        <f>IF($I720="","",IF($I720="SRD",1,IF($I720="USD",IFERROR(INDEX(Instellingen!$B$22:$B$221,MATCH($C720,Instellingen!$A$22:$A$221,1)),""),IF($I720="EUR",IFERROR(INDEX(Instellingen!$C$22:$C$221,MATCH($C720,Instellingen!$A$22:$A$221,1)),""),""))))</f>
        <v/>
      </c>
      <c r="K720" s="14" t="str">
        <f t="shared" si="66"/>
        <v/>
      </c>
      <c r="L720" s="14" t="str">
        <f t="shared" si="67"/>
        <v/>
      </c>
      <c r="M720" s="14" t="str">
        <f>IF($B720="","",IFERROR(VLOOKUP($B720,Facturen!$A$3:$W$304,11,FALSE),""))</f>
        <v/>
      </c>
      <c r="N720" s="15" t="str">
        <f t="shared" si="68"/>
        <v/>
      </c>
      <c r="O720" s="15" t="str">
        <f>IF($B720="","",IFERROR(IF(VLOOKUP($B720,Facturen!$A$3:$W$304,7,FALSE)="",Instellingen!$B$4,VLOOKUP($B720,Facturen!$A$3:$W$304,7,FALSE)),""))</f>
        <v/>
      </c>
      <c r="P720" s="14" t="str">
        <f t="shared" si="69"/>
        <v/>
      </c>
      <c r="Q720" s="14" t="str">
        <f t="shared" si="70"/>
        <v/>
      </c>
      <c r="R720" s="14" t="str">
        <f t="shared" si="71"/>
        <v/>
      </c>
      <c r="S720" s="6"/>
    </row>
    <row r="721" spans="1:19" x14ac:dyDescent="0.3">
      <c r="A721" s="6"/>
      <c r="B721" s="6"/>
      <c r="C721" s="8"/>
      <c r="D721" s="6"/>
      <c r="E721" s="7"/>
      <c r="F721" s="6"/>
      <c r="G721" s="12"/>
      <c r="H721" s="18" t="str">
        <f>IF($F721="","",IF($F721="SRD",1,IF($F721="USD",IFERROR(INDEX(Instellingen!$B$22:$B$221,MATCH($C721,Instellingen!$A$22:$A$221,1)),""),IF($F721="EUR",IFERROR(INDEX(Instellingen!$C$22:$C$221,MATCH($C721,Instellingen!$A$22:$A$221,1)),""),""))))</f>
        <v/>
      </c>
      <c r="I721" s="16" t="str">
        <f>IF($B721="","",IFERROR(VLOOKUP($B721,Facturen!$A$3:$W$304,5,FALSE),""))</f>
        <v/>
      </c>
      <c r="J721" s="18" t="str">
        <f>IF($I721="","",IF($I721="SRD",1,IF($I721="USD",IFERROR(INDEX(Instellingen!$B$22:$B$221,MATCH($C721,Instellingen!$A$22:$A$221,1)),""),IF($I721="EUR",IFERROR(INDEX(Instellingen!$C$22:$C$221,MATCH($C721,Instellingen!$A$22:$A$221,1)),""),""))))</f>
        <v/>
      </c>
      <c r="K721" s="14" t="str">
        <f t="shared" si="66"/>
        <v/>
      </c>
      <c r="L721" s="14" t="str">
        <f t="shared" si="67"/>
        <v/>
      </c>
      <c r="M721" s="14" t="str">
        <f>IF($B721="","",IFERROR(VLOOKUP($B721,Facturen!$A$3:$W$304,11,FALSE),""))</f>
        <v/>
      </c>
      <c r="N721" s="15" t="str">
        <f t="shared" si="68"/>
        <v/>
      </c>
      <c r="O721" s="15" t="str">
        <f>IF($B721="","",IFERROR(IF(VLOOKUP($B721,Facturen!$A$3:$W$304,7,FALSE)="",Instellingen!$B$4,VLOOKUP($B721,Facturen!$A$3:$W$304,7,FALSE)),""))</f>
        <v/>
      </c>
      <c r="P721" s="14" t="str">
        <f t="shared" si="69"/>
        <v/>
      </c>
      <c r="Q721" s="14" t="str">
        <f t="shared" si="70"/>
        <v/>
      </c>
      <c r="R721" s="14" t="str">
        <f t="shared" si="71"/>
        <v/>
      </c>
      <c r="S721" s="6"/>
    </row>
    <row r="722" spans="1:19" x14ac:dyDescent="0.3">
      <c r="A722" s="6"/>
      <c r="B722" s="6"/>
      <c r="C722" s="8"/>
      <c r="D722" s="6"/>
      <c r="E722" s="7"/>
      <c r="F722" s="6"/>
      <c r="G722" s="12"/>
      <c r="H722" s="18" t="str">
        <f>IF($F722="","",IF($F722="SRD",1,IF($F722="USD",IFERROR(INDEX(Instellingen!$B$22:$B$221,MATCH($C722,Instellingen!$A$22:$A$221,1)),""),IF($F722="EUR",IFERROR(INDEX(Instellingen!$C$22:$C$221,MATCH($C722,Instellingen!$A$22:$A$221,1)),""),""))))</f>
        <v/>
      </c>
      <c r="I722" s="16" t="str">
        <f>IF($B722="","",IFERROR(VLOOKUP($B722,Facturen!$A$3:$W$304,5,FALSE),""))</f>
        <v/>
      </c>
      <c r="J722" s="18" t="str">
        <f>IF($I722="","",IF($I722="SRD",1,IF($I722="USD",IFERROR(INDEX(Instellingen!$B$22:$B$221,MATCH($C722,Instellingen!$A$22:$A$221,1)),""),IF($I722="EUR",IFERROR(INDEX(Instellingen!$C$22:$C$221,MATCH($C722,Instellingen!$A$22:$A$221,1)),""),""))))</f>
        <v/>
      </c>
      <c r="K722" s="14" t="str">
        <f t="shared" si="66"/>
        <v/>
      </c>
      <c r="L722" s="14" t="str">
        <f t="shared" si="67"/>
        <v/>
      </c>
      <c r="M722" s="14" t="str">
        <f>IF($B722="","",IFERROR(VLOOKUP($B722,Facturen!$A$3:$W$304,11,FALSE),""))</f>
        <v/>
      </c>
      <c r="N722" s="15" t="str">
        <f t="shared" si="68"/>
        <v/>
      </c>
      <c r="O722" s="15" t="str">
        <f>IF($B722="","",IFERROR(IF(VLOOKUP($B722,Facturen!$A$3:$W$304,7,FALSE)="",Instellingen!$B$4,VLOOKUP($B722,Facturen!$A$3:$W$304,7,FALSE)),""))</f>
        <v/>
      </c>
      <c r="P722" s="14" t="str">
        <f t="shared" si="69"/>
        <v/>
      </c>
      <c r="Q722" s="14" t="str">
        <f t="shared" si="70"/>
        <v/>
      </c>
      <c r="R722" s="14" t="str">
        <f t="shared" si="71"/>
        <v/>
      </c>
      <c r="S722" s="6"/>
    </row>
    <row r="723" spans="1:19" x14ac:dyDescent="0.3">
      <c r="A723" s="6"/>
      <c r="B723" s="6"/>
      <c r="C723" s="8"/>
      <c r="D723" s="6"/>
      <c r="E723" s="7"/>
      <c r="F723" s="6"/>
      <c r="G723" s="12"/>
      <c r="H723" s="18" t="str">
        <f>IF($F723="","",IF($F723="SRD",1,IF($F723="USD",IFERROR(INDEX(Instellingen!$B$22:$B$221,MATCH($C723,Instellingen!$A$22:$A$221,1)),""),IF($F723="EUR",IFERROR(INDEX(Instellingen!$C$22:$C$221,MATCH($C723,Instellingen!$A$22:$A$221,1)),""),""))))</f>
        <v/>
      </c>
      <c r="I723" s="16" t="str">
        <f>IF($B723="","",IFERROR(VLOOKUP($B723,Facturen!$A$3:$W$304,5,FALSE),""))</f>
        <v/>
      </c>
      <c r="J723" s="18" t="str">
        <f>IF($I723="","",IF($I723="SRD",1,IF($I723="USD",IFERROR(INDEX(Instellingen!$B$22:$B$221,MATCH($C723,Instellingen!$A$22:$A$221,1)),""),IF($I723="EUR",IFERROR(INDEX(Instellingen!$C$22:$C$221,MATCH($C723,Instellingen!$A$22:$A$221,1)),""),""))))</f>
        <v/>
      </c>
      <c r="K723" s="14" t="str">
        <f t="shared" si="66"/>
        <v/>
      </c>
      <c r="L723" s="14" t="str">
        <f t="shared" si="67"/>
        <v/>
      </c>
      <c r="M723" s="14" t="str">
        <f>IF($B723="","",IFERROR(VLOOKUP($B723,Facturen!$A$3:$W$304,11,FALSE),""))</f>
        <v/>
      </c>
      <c r="N723" s="15" t="str">
        <f t="shared" si="68"/>
        <v/>
      </c>
      <c r="O723" s="15" t="str">
        <f>IF($B723="","",IFERROR(IF(VLOOKUP($B723,Facturen!$A$3:$W$304,7,FALSE)="",Instellingen!$B$4,VLOOKUP($B723,Facturen!$A$3:$W$304,7,FALSE)),""))</f>
        <v/>
      </c>
      <c r="P723" s="14" t="str">
        <f t="shared" si="69"/>
        <v/>
      </c>
      <c r="Q723" s="14" t="str">
        <f t="shared" si="70"/>
        <v/>
      </c>
      <c r="R723" s="14" t="str">
        <f t="shared" si="71"/>
        <v/>
      </c>
      <c r="S723" s="6"/>
    </row>
    <row r="724" spans="1:19" x14ac:dyDescent="0.3">
      <c r="A724" s="6"/>
      <c r="B724" s="6"/>
      <c r="C724" s="8"/>
      <c r="D724" s="6"/>
      <c r="E724" s="7"/>
      <c r="F724" s="6"/>
      <c r="G724" s="12"/>
      <c r="H724" s="18" t="str">
        <f>IF($F724="","",IF($F724="SRD",1,IF($F724="USD",IFERROR(INDEX(Instellingen!$B$22:$B$221,MATCH($C724,Instellingen!$A$22:$A$221,1)),""),IF($F724="EUR",IFERROR(INDEX(Instellingen!$C$22:$C$221,MATCH($C724,Instellingen!$A$22:$A$221,1)),""),""))))</f>
        <v/>
      </c>
      <c r="I724" s="16" t="str">
        <f>IF($B724="","",IFERROR(VLOOKUP($B724,Facturen!$A$3:$W$304,5,FALSE),""))</f>
        <v/>
      </c>
      <c r="J724" s="18" t="str">
        <f>IF($I724="","",IF($I724="SRD",1,IF($I724="USD",IFERROR(INDEX(Instellingen!$B$22:$B$221,MATCH($C724,Instellingen!$A$22:$A$221,1)),""),IF($I724="EUR",IFERROR(INDEX(Instellingen!$C$22:$C$221,MATCH($C724,Instellingen!$A$22:$A$221,1)),""),""))))</f>
        <v/>
      </c>
      <c r="K724" s="14" t="str">
        <f t="shared" si="66"/>
        <v/>
      </c>
      <c r="L724" s="14" t="str">
        <f t="shared" si="67"/>
        <v/>
      </c>
      <c r="M724" s="14" t="str">
        <f>IF($B724="","",IFERROR(VLOOKUP($B724,Facturen!$A$3:$W$304,11,FALSE),""))</f>
        <v/>
      </c>
      <c r="N724" s="15" t="str">
        <f t="shared" si="68"/>
        <v/>
      </c>
      <c r="O724" s="15" t="str">
        <f>IF($B724="","",IFERROR(IF(VLOOKUP($B724,Facturen!$A$3:$W$304,7,FALSE)="",Instellingen!$B$4,VLOOKUP($B724,Facturen!$A$3:$W$304,7,FALSE)),""))</f>
        <v/>
      </c>
      <c r="P724" s="14" t="str">
        <f t="shared" si="69"/>
        <v/>
      </c>
      <c r="Q724" s="14" t="str">
        <f t="shared" si="70"/>
        <v/>
      </c>
      <c r="R724" s="14" t="str">
        <f t="shared" si="71"/>
        <v/>
      </c>
      <c r="S724" s="6"/>
    </row>
    <row r="725" spans="1:19" x14ac:dyDescent="0.3">
      <c r="A725" s="6"/>
      <c r="B725" s="6"/>
      <c r="C725" s="8"/>
      <c r="D725" s="6"/>
      <c r="E725" s="7"/>
      <c r="F725" s="6"/>
      <c r="G725" s="12"/>
      <c r="H725" s="18" t="str">
        <f>IF($F725="","",IF($F725="SRD",1,IF($F725="USD",IFERROR(INDEX(Instellingen!$B$22:$B$221,MATCH($C725,Instellingen!$A$22:$A$221,1)),""),IF($F725="EUR",IFERROR(INDEX(Instellingen!$C$22:$C$221,MATCH($C725,Instellingen!$A$22:$A$221,1)),""),""))))</f>
        <v/>
      </c>
      <c r="I725" s="16" t="str">
        <f>IF($B725="","",IFERROR(VLOOKUP($B725,Facturen!$A$3:$W$304,5,FALSE),""))</f>
        <v/>
      </c>
      <c r="J725" s="18" t="str">
        <f>IF($I725="","",IF($I725="SRD",1,IF($I725="USD",IFERROR(INDEX(Instellingen!$B$22:$B$221,MATCH($C725,Instellingen!$A$22:$A$221,1)),""),IF($I725="EUR",IFERROR(INDEX(Instellingen!$C$22:$C$221,MATCH($C725,Instellingen!$A$22:$A$221,1)),""),""))))</f>
        <v/>
      </c>
      <c r="K725" s="14" t="str">
        <f t="shared" si="66"/>
        <v/>
      </c>
      <c r="L725" s="14" t="str">
        <f t="shared" si="67"/>
        <v/>
      </c>
      <c r="M725" s="14" t="str">
        <f>IF($B725="","",IFERROR(VLOOKUP($B725,Facturen!$A$3:$W$304,11,FALSE),""))</f>
        <v/>
      </c>
      <c r="N725" s="15" t="str">
        <f t="shared" si="68"/>
        <v/>
      </c>
      <c r="O725" s="15" t="str">
        <f>IF($B725="","",IFERROR(IF(VLOOKUP($B725,Facturen!$A$3:$W$304,7,FALSE)="",Instellingen!$B$4,VLOOKUP($B725,Facturen!$A$3:$W$304,7,FALSE)),""))</f>
        <v/>
      </c>
      <c r="P725" s="14" t="str">
        <f t="shared" si="69"/>
        <v/>
      </c>
      <c r="Q725" s="14" t="str">
        <f t="shared" si="70"/>
        <v/>
      </c>
      <c r="R725" s="14" t="str">
        <f t="shared" si="71"/>
        <v/>
      </c>
      <c r="S725" s="6"/>
    </row>
    <row r="726" spans="1:19" x14ac:dyDescent="0.3">
      <c r="A726" s="6"/>
      <c r="B726" s="6"/>
      <c r="C726" s="8"/>
      <c r="D726" s="6"/>
      <c r="E726" s="7"/>
      <c r="F726" s="6"/>
      <c r="G726" s="12"/>
      <c r="H726" s="18" t="str">
        <f>IF($F726="","",IF($F726="SRD",1,IF($F726="USD",IFERROR(INDEX(Instellingen!$B$22:$B$221,MATCH($C726,Instellingen!$A$22:$A$221,1)),""),IF($F726="EUR",IFERROR(INDEX(Instellingen!$C$22:$C$221,MATCH($C726,Instellingen!$A$22:$A$221,1)),""),""))))</f>
        <v/>
      </c>
      <c r="I726" s="16" t="str">
        <f>IF($B726="","",IFERROR(VLOOKUP($B726,Facturen!$A$3:$W$304,5,FALSE),""))</f>
        <v/>
      </c>
      <c r="J726" s="18" t="str">
        <f>IF($I726="","",IF($I726="SRD",1,IF($I726="USD",IFERROR(INDEX(Instellingen!$B$22:$B$221,MATCH($C726,Instellingen!$A$22:$A$221,1)),""),IF($I726="EUR",IFERROR(INDEX(Instellingen!$C$22:$C$221,MATCH($C726,Instellingen!$A$22:$A$221,1)),""),""))))</f>
        <v/>
      </c>
      <c r="K726" s="14" t="str">
        <f t="shared" si="66"/>
        <v/>
      </c>
      <c r="L726" s="14" t="str">
        <f t="shared" si="67"/>
        <v/>
      </c>
      <c r="M726" s="14" t="str">
        <f>IF($B726="","",IFERROR(VLOOKUP($B726,Facturen!$A$3:$W$304,11,FALSE),""))</f>
        <v/>
      </c>
      <c r="N726" s="15" t="str">
        <f t="shared" si="68"/>
        <v/>
      </c>
      <c r="O726" s="15" t="str">
        <f>IF($B726="","",IFERROR(IF(VLOOKUP($B726,Facturen!$A$3:$W$304,7,FALSE)="",Instellingen!$B$4,VLOOKUP($B726,Facturen!$A$3:$W$304,7,FALSE)),""))</f>
        <v/>
      </c>
      <c r="P726" s="14" t="str">
        <f t="shared" si="69"/>
        <v/>
      </c>
      <c r="Q726" s="14" t="str">
        <f t="shared" si="70"/>
        <v/>
      </c>
      <c r="R726" s="14" t="str">
        <f t="shared" si="71"/>
        <v/>
      </c>
      <c r="S726" s="6"/>
    </row>
    <row r="727" spans="1:19" x14ac:dyDescent="0.3">
      <c r="A727" s="6"/>
      <c r="B727" s="6"/>
      <c r="C727" s="8"/>
      <c r="D727" s="6"/>
      <c r="E727" s="7"/>
      <c r="F727" s="6"/>
      <c r="G727" s="12"/>
      <c r="H727" s="18" t="str">
        <f>IF($F727="","",IF($F727="SRD",1,IF($F727="USD",IFERROR(INDEX(Instellingen!$B$22:$B$221,MATCH($C727,Instellingen!$A$22:$A$221,1)),""),IF($F727="EUR",IFERROR(INDEX(Instellingen!$C$22:$C$221,MATCH($C727,Instellingen!$A$22:$A$221,1)),""),""))))</f>
        <v/>
      </c>
      <c r="I727" s="16" t="str">
        <f>IF($B727="","",IFERROR(VLOOKUP($B727,Facturen!$A$3:$W$304,5,FALSE),""))</f>
        <v/>
      </c>
      <c r="J727" s="18" t="str">
        <f>IF($I727="","",IF($I727="SRD",1,IF($I727="USD",IFERROR(INDEX(Instellingen!$B$22:$B$221,MATCH($C727,Instellingen!$A$22:$A$221,1)),""),IF($I727="EUR",IFERROR(INDEX(Instellingen!$C$22:$C$221,MATCH($C727,Instellingen!$A$22:$A$221,1)),""),""))))</f>
        <v/>
      </c>
      <c r="K727" s="14" t="str">
        <f t="shared" si="66"/>
        <v/>
      </c>
      <c r="L727" s="14" t="str">
        <f t="shared" si="67"/>
        <v/>
      </c>
      <c r="M727" s="14" t="str">
        <f>IF($B727="","",IFERROR(VLOOKUP($B727,Facturen!$A$3:$W$304,11,FALSE),""))</f>
        <v/>
      </c>
      <c r="N727" s="15" t="str">
        <f t="shared" si="68"/>
        <v/>
      </c>
      <c r="O727" s="15" t="str">
        <f>IF($B727="","",IFERROR(IF(VLOOKUP($B727,Facturen!$A$3:$W$304,7,FALSE)="",Instellingen!$B$4,VLOOKUP($B727,Facturen!$A$3:$W$304,7,FALSE)),""))</f>
        <v/>
      </c>
      <c r="P727" s="14" t="str">
        <f t="shared" si="69"/>
        <v/>
      </c>
      <c r="Q727" s="14" t="str">
        <f t="shared" si="70"/>
        <v/>
      </c>
      <c r="R727" s="14" t="str">
        <f t="shared" si="71"/>
        <v/>
      </c>
      <c r="S727" s="6"/>
    </row>
    <row r="728" spans="1:19" x14ac:dyDescent="0.3">
      <c r="A728" s="6"/>
      <c r="B728" s="6"/>
      <c r="C728" s="8"/>
      <c r="D728" s="6"/>
      <c r="E728" s="7"/>
      <c r="F728" s="6"/>
      <c r="G728" s="12"/>
      <c r="H728" s="18" t="str">
        <f>IF($F728="","",IF($F728="SRD",1,IF($F728="USD",IFERROR(INDEX(Instellingen!$B$22:$B$221,MATCH($C728,Instellingen!$A$22:$A$221,1)),""),IF($F728="EUR",IFERROR(INDEX(Instellingen!$C$22:$C$221,MATCH($C728,Instellingen!$A$22:$A$221,1)),""),""))))</f>
        <v/>
      </c>
      <c r="I728" s="16" t="str">
        <f>IF($B728="","",IFERROR(VLOOKUP($B728,Facturen!$A$3:$W$304,5,FALSE),""))</f>
        <v/>
      </c>
      <c r="J728" s="18" t="str">
        <f>IF($I728="","",IF($I728="SRD",1,IF($I728="USD",IFERROR(INDEX(Instellingen!$B$22:$B$221,MATCH($C728,Instellingen!$A$22:$A$221,1)),""),IF($I728="EUR",IFERROR(INDEX(Instellingen!$C$22:$C$221,MATCH($C728,Instellingen!$A$22:$A$221,1)),""),""))))</f>
        <v/>
      </c>
      <c r="K728" s="14" t="str">
        <f t="shared" si="66"/>
        <v/>
      </c>
      <c r="L728" s="14" t="str">
        <f t="shared" si="67"/>
        <v/>
      </c>
      <c r="M728" s="14" t="str">
        <f>IF($B728="","",IFERROR(VLOOKUP($B728,Facturen!$A$3:$W$304,11,FALSE),""))</f>
        <v/>
      </c>
      <c r="N728" s="15" t="str">
        <f t="shared" si="68"/>
        <v/>
      </c>
      <c r="O728" s="15" t="str">
        <f>IF($B728="","",IFERROR(IF(VLOOKUP($B728,Facturen!$A$3:$W$304,7,FALSE)="",Instellingen!$B$4,VLOOKUP($B728,Facturen!$A$3:$W$304,7,FALSE)),""))</f>
        <v/>
      </c>
      <c r="P728" s="14" t="str">
        <f t="shared" si="69"/>
        <v/>
      </c>
      <c r="Q728" s="14" t="str">
        <f t="shared" si="70"/>
        <v/>
      </c>
      <c r="R728" s="14" t="str">
        <f t="shared" si="71"/>
        <v/>
      </c>
      <c r="S728" s="6"/>
    </row>
    <row r="729" spans="1:19" x14ac:dyDescent="0.3">
      <c r="A729" s="6"/>
      <c r="B729" s="6"/>
      <c r="C729" s="8"/>
      <c r="D729" s="6"/>
      <c r="E729" s="7"/>
      <c r="F729" s="6"/>
      <c r="G729" s="12"/>
      <c r="H729" s="18" t="str">
        <f>IF($F729="","",IF($F729="SRD",1,IF($F729="USD",IFERROR(INDEX(Instellingen!$B$22:$B$221,MATCH($C729,Instellingen!$A$22:$A$221,1)),""),IF($F729="EUR",IFERROR(INDEX(Instellingen!$C$22:$C$221,MATCH($C729,Instellingen!$A$22:$A$221,1)),""),""))))</f>
        <v/>
      </c>
      <c r="I729" s="16" t="str">
        <f>IF($B729="","",IFERROR(VLOOKUP($B729,Facturen!$A$3:$W$304,5,FALSE),""))</f>
        <v/>
      </c>
      <c r="J729" s="18" t="str">
        <f>IF($I729="","",IF($I729="SRD",1,IF($I729="USD",IFERROR(INDEX(Instellingen!$B$22:$B$221,MATCH($C729,Instellingen!$A$22:$A$221,1)),""),IF($I729="EUR",IFERROR(INDEX(Instellingen!$C$22:$C$221,MATCH($C729,Instellingen!$A$22:$A$221,1)),""),""))))</f>
        <v/>
      </c>
      <c r="K729" s="14" t="str">
        <f t="shared" si="66"/>
        <v/>
      </c>
      <c r="L729" s="14" t="str">
        <f t="shared" si="67"/>
        <v/>
      </c>
      <c r="M729" s="14" t="str">
        <f>IF($B729="","",IFERROR(VLOOKUP($B729,Facturen!$A$3:$W$304,11,FALSE),""))</f>
        <v/>
      </c>
      <c r="N729" s="15" t="str">
        <f t="shared" si="68"/>
        <v/>
      </c>
      <c r="O729" s="15" t="str">
        <f>IF($B729="","",IFERROR(IF(VLOOKUP($B729,Facturen!$A$3:$W$304,7,FALSE)="",Instellingen!$B$4,VLOOKUP($B729,Facturen!$A$3:$W$304,7,FALSE)),""))</f>
        <v/>
      </c>
      <c r="P729" s="14" t="str">
        <f t="shared" si="69"/>
        <v/>
      </c>
      <c r="Q729" s="14" t="str">
        <f t="shared" si="70"/>
        <v/>
      </c>
      <c r="R729" s="14" t="str">
        <f t="shared" si="71"/>
        <v/>
      </c>
      <c r="S729" s="6"/>
    </row>
    <row r="730" spans="1:19" x14ac:dyDescent="0.3">
      <c r="A730" s="6"/>
      <c r="B730" s="6"/>
      <c r="C730" s="8"/>
      <c r="D730" s="6"/>
      <c r="E730" s="7"/>
      <c r="F730" s="6"/>
      <c r="G730" s="12"/>
      <c r="H730" s="18" t="str">
        <f>IF($F730="","",IF($F730="SRD",1,IF($F730="USD",IFERROR(INDEX(Instellingen!$B$22:$B$221,MATCH($C730,Instellingen!$A$22:$A$221,1)),""),IF($F730="EUR",IFERROR(INDEX(Instellingen!$C$22:$C$221,MATCH($C730,Instellingen!$A$22:$A$221,1)),""),""))))</f>
        <v/>
      </c>
      <c r="I730" s="16" t="str">
        <f>IF($B730="","",IFERROR(VLOOKUP($B730,Facturen!$A$3:$W$304,5,FALSE),""))</f>
        <v/>
      </c>
      <c r="J730" s="18" t="str">
        <f>IF($I730="","",IF($I730="SRD",1,IF($I730="USD",IFERROR(INDEX(Instellingen!$B$22:$B$221,MATCH($C730,Instellingen!$A$22:$A$221,1)),""),IF($I730="EUR",IFERROR(INDEX(Instellingen!$C$22:$C$221,MATCH($C730,Instellingen!$A$22:$A$221,1)),""),""))))</f>
        <v/>
      </c>
      <c r="K730" s="14" t="str">
        <f t="shared" si="66"/>
        <v/>
      </c>
      <c r="L730" s="14" t="str">
        <f t="shared" si="67"/>
        <v/>
      </c>
      <c r="M730" s="14" t="str">
        <f>IF($B730="","",IFERROR(VLOOKUP($B730,Facturen!$A$3:$W$304,11,FALSE),""))</f>
        <v/>
      </c>
      <c r="N730" s="15" t="str">
        <f t="shared" si="68"/>
        <v/>
      </c>
      <c r="O730" s="15" t="str">
        <f>IF($B730="","",IFERROR(IF(VLOOKUP($B730,Facturen!$A$3:$W$304,7,FALSE)="",Instellingen!$B$4,VLOOKUP($B730,Facturen!$A$3:$W$304,7,FALSE)),""))</f>
        <v/>
      </c>
      <c r="P730" s="14" t="str">
        <f t="shared" si="69"/>
        <v/>
      </c>
      <c r="Q730" s="14" t="str">
        <f t="shared" si="70"/>
        <v/>
      </c>
      <c r="R730" s="14" t="str">
        <f t="shared" si="71"/>
        <v/>
      </c>
      <c r="S730" s="6"/>
    </row>
    <row r="731" spans="1:19" x14ac:dyDescent="0.3">
      <c r="A731" s="6"/>
      <c r="B731" s="6"/>
      <c r="C731" s="8"/>
      <c r="D731" s="6"/>
      <c r="E731" s="7"/>
      <c r="F731" s="6"/>
      <c r="G731" s="12"/>
      <c r="H731" s="18" t="str">
        <f>IF($F731="","",IF($F731="SRD",1,IF($F731="USD",IFERROR(INDEX(Instellingen!$B$22:$B$221,MATCH($C731,Instellingen!$A$22:$A$221,1)),""),IF($F731="EUR",IFERROR(INDEX(Instellingen!$C$22:$C$221,MATCH($C731,Instellingen!$A$22:$A$221,1)),""),""))))</f>
        <v/>
      </c>
      <c r="I731" s="16" t="str">
        <f>IF($B731="","",IFERROR(VLOOKUP($B731,Facturen!$A$3:$W$304,5,FALSE),""))</f>
        <v/>
      </c>
      <c r="J731" s="18" t="str">
        <f>IF($I731="","",IF($I731="SRD",1,IF($I731="USD",IFERROR(INDEX(Instellingen!$B$22:$B$221,MATCH($C731,Instellingen!$A$22:$A$221,1)),""),IF($I731="EUR",IFERROR(INDEX(Instellingen!$C$22:$C$221,MATCH($C731,Instellingen!$A$22:$A$221,1)),""),""))))</f>
        <v/>
      </c>
      <c r="K731" s="14" t="str">
        <f t="shared" si="66"/>
        <v/>
      </c>
      <c r="L731" s="14" t="str">
        <f t="shared" si="67"/>
        <v/>
      </c>
      <c r="M731" s="14" t="str">
        <f>IF($B731="","",IFERROR(VLOOKUP($B731,Facturen!$A$3:$W$304,11,FALSE),""))</f>
        <v/>
      </c>
      <c r="N731" s="15" t="str">
        <f t="shared" si="68"/>
        <v/>
      </c>
      <c r="O731" s="15" t="str">
        <f>IF($B731="","",IFERROR(IF(VLOOKUP($B731,Facturen!$A$3:$W$304,7,FALSE)="",Instellingen!$B$4,VLOOKUP($B731,Facturen!$A$3:$W$304,7,FALSE)),""))</f>
        <v/>
      </c>
      <c r="P731" s="14" t="str">
        <f t="shared" si="69"/>
        <v/>
      </c>
      <c r="Q731" s="14" t="str">
        <f t="shared" si="70"/>
        <v/>
      </c>
      <c r="R731" s="14" t="str">
        <f t="shared" si="71"/>
        <v/>
      </c>
      <c r="S731" s="6"/>
    </row>
    <row r="732" spans="1:19" x14ac:dyDescent="0.3">
      <c r="A732" s="6"/>
      <c r="B732" s="6"/>
      <c r="C732" s="8"/>
      <c r="D732" s="6"/>
      <c r="E732" s="7"/>
      <c r="F732" s="6"/>
      <c r="G732" s="12"/>
      <c r="H732" s="18" t="str">
        <f>IF($F732="","",IF($F732="SRD",1,IF($F732="USD",IFERROR(INDEX(Instellingen!$B$22:$B$221,MATCH($C732,Instellingen!$A$22:$A$221,1)),""),IF($F732="EUR",IFERROR(INDEX(Instellingen!$C$22:$C$221,MATCH($C732,Instellingen!$A$22:$A$221,1)),""),""))))</f>
        <v/>
      </c>
      <c r="I732" s="16" t="str">
        <f>IF($B732="","",IFERROR(VLOOKUP($B732,Facturen!$A$3:$W$304,5,FALSE),""))</f>
        <v/>
      </c>
      <c r="J732" s="18" t="str">
        <f>IF($I732="","",IF($I732="SRD",1,IF($I732="USD",IFERROR(INDEX(Instellingen!$B$22:$B$221,MATCH($C732,Instellingen!$A$22:$A$221,1)),""),IF($I732="EUR",IFERROR(INDEX(Instellingen!$C$22:$C$221,MATCH($C732,Instellingen!$A$22:$A$221,1)),""),""))))</f>
        <v/>
      </c>
      <c r="K732" s="14" t="str">
        <f t="shared" si="66"/>
        <v/>
      </c>
      <c r="L732" s="14" t="str">
        <f t="shared" si="67"/>
        <v/>
      </c>
      <c r="M732" s="14" t="str">
        <f>IF($B732="","",IFERROR(VLOOKUP($B732,Facturen!$A$3:$W$304,11,FALSE),""))</f>
        <v/>
      </c>
      <c r="N732" s="15" t="str">
        <f t="shared" si="68"/>
        <v/>
      </c>
      <c r="O732" s="15" t="str">
        <f>IF($B732="","",IFERROR(IF(VLOOKUP($B732,Facturen!$A$3:$W$304,7,FALSE)="",Instellingen!$B$4,VLOOKUP($B732,Facturen!$A$3:$W$304,7,FALSE)),""))</f>
        <v/>
      </c>
      <c r="P732" s="14" t="str">
        <f t="shared" si="69"/>
        <v/>
      </c>
      <c r="Q732" s="14" t="str">
        <f t="shared" si="70"/>
        <v/>
      </c>
      <c r="R732" s="14" t="str">
        <f t="shared" si="71"/>
        <v/>
      </c>
      <c r="S732" s="6"/>
    </row>
    <row r="733" spans="1:19" x14ac:dyDescent="0.3">
      <c r="A733" s="6"/>
      <c r="B733" s="6"/>
      <c r="C733" s="8"/>
      <c r="D733" s="6"/>
      <c r="E733" s="7"/>
      <c r="F733" s="6"/>
      <c r="G733" s="12"/>
      <c r="H733" s="18" t="str">
        <f>IF($F733="","",IF($F733="SRD",1,IF($F733="USD",IFERROR(INDEX(Instellingen!$B$22:$B$221,MATCH($C733,Instellingen!$A$22:$A$221,1)),""),IF($F733="EUR",IFERROR(INDEX(Instellingen!$C$22:$C$221,MATCH($C733,Instellingen!$A$22:$A$221,1)),""),""))))</f>
        <v/>
      </c>
      <c r="I733" s="16" t="str">
        <f>IF($B733="","",IFERROR(VLOOKUP($B733,Facturen!$A$3:$W$304,5,FALSE),""))</f>
        <v/>
      </c>
      <c r="J733" s="18" t="str">
        <f>IF($I733="","",IF($I733="SRD",1,IF($I733="USD",IFERROR(INDEX(Instellingen!$B$22:$B$221,MATCH($C733,Instellingen!$A$22:$A$221,1)),""),IF($I733="EUR",IFERROR(INDEX(Instellingen!$C$22:$C$221,MATCH($C733,Instellingen!$A$22:$A$221,1)),""),""))))</f>
        <v/>
      </c>
      <c r="K733" s="14" t="str">
        <f t="shared" si="66"/>
        <v/>
      </c>
      <c r="L733" s="14" t="str">
        <f t="shared" si="67"/>
        <v/>
      </c>
      <c r="M733" s="14" t="str">
        <f>IF($B733="","",IFERROR(VLOOKUP($B733,Facturen!$A$3:$W$304,11,FALSE),""))</f>
        <v/>
      </c>
      <c r="N733" s="15" t="str">
        <f t="shared" si="68"/>
        <v/>
      </c>
      <c r="O733" s="15" t="str">
        <f>IF($B733="","",IFERROR(IF(VLOOKUP($B733,Facturen!$A$3:$W$304,7,FALSE)="",Instellingen!$B$4,VLOOKUP($B733,Facturen!$A$3:$W$304,7,FALSE)),""))</f>
        <v/>
      </c>
      <c r="P733" s="14" t="str">
        <f t="shared" si="69"/>
        <v/>
      </c>
      <c r="Q733" s="14" t="str">
        <f t="shared" si="70"/>
        <v/>
      </c>
      <c r="R733" s="14" t="str">
        <f t="shared" si="71"/>
        <v/>
      </c>
      <c r="S733" s="6"/>
    </row>
    <row r="734" spans="1:19" x14ac:dyDescent="0.3">
      <c r="A734" s="6"/>
      <c r="B734" s="6"/>
      <c r="C734" s="8"/>
      <c r="D734" s="6"/>
      <c r="E734" s="7"/>
      <c r="F734" s="6"/>
      <c r="G734" s="12"/>
      <c r="H734" s="18" t="str">
        <f>IF($F734="","",IF($F734="SRD",1,IF($F734="USD",IFERROR(INDEX(Instellingen!$B$22:$B$221,MATCH($C734,Instellingen!$A$22:$A$221,1)),""),IF($F734="EUR",IFERROR(INDEX(Instellingen!$C$22:$C$221,MATCH($C734,Instellingen!$A$22:$A$221,1)),""),""))))</f>
        <v/>
      </c>
      <c r="I734" s="16" t="str">
        <f>IF($B734="","",IFERROR(VLOOKUP($B734,Facturen!$A$3:$W$304,5,FALSE),""))</f>
        <v/>
      </c>
      <c r="J734" s="18" t="str">
        <f>IF($I734="","",IF($I734="SRD",1,IF($I734="USD",IFERROR(INDEX(Instellingen!$B$22:$B$221,MATCH($C734,Instellingen!$A$22:$A$221,1)),""),IF($I734="EUR",IFERROR(INDEX(Instellingen!$C$22:$C$221,MATCH($C734,Instellingen!$A$22:$A$221,1)),""),""))))</f>
        <v/>
      </c>
      <c r="K734" s="14" t="str">
        <f t="shared" si="66"/>
        <v/>
      </c>
      <c r="L734" s="14" t="str">
        <f t="shared" si="67"/>
        <v/>
      </c>
      <c r="M734" s="14" t="str">
        <f>IF($B734="","",IFERROR(VLOOKUP($B734,Facturen!$A$3:$W$304,11,FALSE),""))</f>
        <v/>
      </c>
      <c r="N734" s="15" t="str">
        <f t="shared" si="68"/>
        <v/>
      </c>
      <c r="O734" s="15" t="str">
        <f>IF($B734="","",IFERROR(IF(VLOOKUP($B734,Facturen!$A$3:$W$304,7,FALSE)="",Instellingen!$B$4,VLOOKUP($B734,Facturen!$A$3:$W$304,7,FALSE)),""))</f>
        <v/>
      </c>
      <c r="P734" s="14" t="str">
        <f t="shared" si="69"/>
        <v/>
      </c>
      <c r="Q734" s="14" t="str">
        <f t="shared" si="70"/>
        <v/>
      </c>
      <c r="R734" s="14" t="str">
        <f t="shared" si="71"/>
        <v/>
      </c>
      <c r="S734" s="6"/>
    </row>
    <row r="735" spans="1:19" x14ac:dyDescent="0.3">
      <c r="A735" s="6"/>
      <c r="B735" s="6"/>
      <c r="C735" s="8"/>
      <c r="D735" s="6"/>
      <c r="E735" s="7"/>
      <c r="F735" s="6"/>
      <c r="G735" s="12"/>
      <c r="H735" s="18" t="str">
        <f>IF($F735="","",IF($F735="SRD",1,IF($F735="USD",IFERROR(INDEX(Instellingen!$B$22:$B$221,MATCH($C735,Instellingen!$A$22:$A$221,1)),""),IF($F735="EUR",IFERROR(INDEX(Instellingen!$C$22:$C$221,MATCH($C735,Instellingen!$A$22:$A$221,1)),""),""))))</f>
        <v/>
      </c>
      <c r="I735" s="16" t="str">
        <f>IF($B735="","",IFERROR(VLOOKUP($B735,Facturen!$A$3:$W$304,5,FALSE),""))</f>
        <v/>
      </c>
      <c r="J735" s="18" t="str">
        <f>IF($I735="","",IF($I735="SRD",1,IF($I735="USD",IFERROR(INDEX(Instellingen!$B$22:$B$221,MATCH($C735,Instellingen!$A$22:$A$221,1)),""),IF($I735="EUR",IFERROR(INDEX(Instellingen!$C$22:$C$221,MATCH($C735,Instellingen!$A$22:$A$221,1)),""),""))))</f>
        <v/>
      </c>
      <c r="K735" s="14" t="str">
        <f t="shared" si="66"/>
        <v/>
      </c>
      <c r="L735" s="14" t="str">
        <f t="shared" si="67"/>
        <v/>
      </c>
      <c r="M735" s="14" t="str">
        <f>IF($B735="","",IFERROR(VLOOKUP($B735,Facturen!$A$3:$W$304,11,FALSE),""))</f>
        <v/>
      </c>
      <c r="N735" s="15" t="str">
        <f t="shared" si="68"/>
        <v/>
      </c>
      <c r="O735" s="15" t="str">
        <f>IF($B735="","",IFERROR(IF(VLOOKUP($B735,Facturen!$A$3:$W$304,7,FALSE)="",Instellingen!$B$4,VLOOKUP($B735,Facturen!$A$3:$W$304,7,FALSE)),""))</f>
        <v/>
      </c>
      <c r="P735" s="14" t="str">
        <f t="shared" si="69"/>
        <v/>
      </c>
      <c r="Q735" s="14" t="str">
        <f t="shared" si="70"/>
        <v/>
      </c>
      <c r="R735" s="14" t="str">
        <f t="shared" si="71"/>
        <v/>
      </c>
      <c r="S735" s="6"/>
    </row>
    <row r="736" spans="1:19" x14ac:dyDescent="0.3">
      <c r="A736" s="6"/>
      <c r="B736" s="6"/>
      <c r="C736" s="8"/>
      <c r="D736" s="6"/>
      <c r="E736" s="7"/>
      <c r="F736" s="6"/>
      <c r="G736" s="12"/>
      <c r="H736" s="18" t="str">
        <f>IF($F736="","",IF($F736="SRD",1,IF($F736="USD",IFERROR(INDEX(Instellingen!$B$22:$B$221,MATCH($C736,Instellingen!$A$22:$A$221,1)),""),IF($F736="EUR",IFERROR(INDEX(Instellingen!$C$22:$C$221,MATCH($C736,Instellingen!$A$22:$A$221,1)),""),""))))</f>
        <v/>
      </c>
      <c r="I736" s="16" t="str">
        <f>IF($B736="","",IFERROR(VLOOKUP($B736,Facturen!$A$3:$W$304,5,FALSE),""))</f>
        <v/>
      </c>
      <c r="J736" s="18" t="str">
        <f>IF($I736="","",IF($I736="SRD",1,IF($I736="USD",IFERROR(INDEX(Instellingen!$B$22:$B$221,MATCH($C736,Instellingen!$A$22:$A$221,1)),""),IF($I736="EUR",IFERROR(INDEX(Instellingen!$C$22:$C$221,MATCH($C736,Instellingen!$A$22:$A$221,1)),""),""))))</f>
        <v/>
      </c>
      <c r="K736" s="14" t="str">
        <f t="shared" si="66"/>
        <v/>
      </c>
      <c r="L736" s="14" t="str">
        <f t="shared" si="67"/>
        <v/>
      </c>
      <c r="M736" s="14" t="str">
        <f>IF($B736="","",IFERROR(VLOOKUP($B736,Facturen!$A$3:$W$304,11,FALSE),""))</f>
        <v/>
      </c>
      <c r="N736" s="15" t="str">
        <f t="shared" si="68"/>
        <v/>
      </c>
      <c r="O736" s="15" t="str">
        <f>IF($B736="","",IFERROR(IF(VLOOKUP($B736,Facturen!$A$3:$W$304,7,FALSE)="",Instellingen!$B$4,VLOOKUP($B736,Facturen!$A$3:$W$304,7,FALSE)),""))</f>
        <v/>
      </c>
      <c r="P736" s="14" t="str">
        <f t="shared" si="69"/>
        <v/>
      </c>
      <c r="Q736" s="14" t="str">
        <f t="shared" si="70"/>
        <v/>
      </c>
      <c r="R736" s="14" t="str">
        <f t="shared" si="71"/>
        <v/>
      </c>
      <c r="S736" s="6"/>
    </row>
    <row r="737" spans="1:19" x14ac:dyDescent="0.3">
      <c r="A737" s="6"/>
      <c r="B737" s="6"/>
      <c r="C737" s="8"/>
      <c r="D737" s="6"/>
      <c r="E737" s="7"/>
      <c r="F737" s="6"/>
      <c r="G737" s="12"/>
      <c r="H737" s="18" t="str">
        <f>IF($F737="","",IF($F737="SRD",1,IF($F737="USD",IFERROR(INDEX(Instellingen!$B$22:$B$221,MATCH($C737,Instellingen!$A$22:$A$221,1)),""),IF($F737="EUR",IFERROR(INDEX(Instellingen!$C$22:$C$221,MATCH($C737,Instellingen!$A$22:$A$221,1)),""),""))))</f>
        <v/>
      </c>
      <c r="I737" s="16" t="str">
        <f>IF($B737="","",IFERROR(VLOOKUP($B737,Facturen!$A$3:$W$304,5,FALSE),""))</f>
        <v/>
      </c>
      <c r="J737" s="18" t="str">
        <f>IF($I737="","",IF($I737="SRD",1,IF($I737="USD",IFERROR(INDEX(Instellingen!$B$22:$B$221,MATCH($C737,Instellingen!$A$22:$A$221,1)),""),IF($I737="EUR",IFERROR(INDEX(Instellingen!$C$22:$C$221,MATCH($C737,Instellingen!$A$22:$A$221,1)),""),""))))</f>
        <v/>
      </c>
      <c r="K737" s="14" t="str">
        <f t="shared" si="66"/>
        <v/>
      </c>
      <c r="L737" s="14" t="str">
        <f t="shared" si="67"/>
        <v/>
      </c>
      <c r="M737" s="14" t="str">
        <f>IF($B737="","",IFERROR(VLOOKUP($B737,Facturen!$A$3:$W$304,11,FALSE),""))</f>
        <v/>
      </c>
      <c r="N737" s="15" t="str">
        <f t="shared" si="68"/>
        <v/>
      </c>
      <c r="O737" s="15" t="str">
        <f>IF($B737="","",IFERROR(IF(VLOOKUP($B737,Facturen!$A$3:$W$304,7,FALSE)="",Instellingen!$B$4,VLOOKUP($B737,Facturen!$A$3:$W$304,7,FALSE)),""))</f>
        <v/>
      </c>
      <c r="P737" s="14" t="str">
        <f t="shared" si="69"/>
        <v/>
      </c>
      <c r="Q737" s="14" t="str">
        <f t="shared" si="70"/>
        <v/>
      </c>
      <c r="R737" s="14" t="str">
        <f t="shared" si="71"/>
        <v/>
      </c>
      <c r="S737" s="6"/>
    </row>
    <row r="738" spans="1:19" x14ac:dyDescent="0.3">
      <c r="A738" s="6"/>
      <c r="B738" s="6"/>
      <c r="C738" s="8"/>
      <c r="D738" s="6"/>
      <c r="E738" s="7"/>
      <c r="F738" s="6"/>
      <c r="G738" s="12"/>
      <c r="H738" s="18" t="str">
        <f>IF($F738="","",IF($F738="SRD",1,IF($F738="USD",IFERROR(INDEX(Instellingen!$B$22:$B$221,MATCH($C738,Instellingen!$A$22:$A$221,1)),""),IF($F738="EUR",IFERROR(INDEX(Instellingen!$C$22:$C$221,MATCH($C738,Instellingen!$A$22:$A$221,1)),""),""))))</f>
        <v/>
      </c>
      <c r="I738" s="16" t="str">
        <f>IF($B738="","",IFERROR(VLOOKUP($B738,Facturen!$A$3:$W$304,5,FALSE),""))</f>
        <v/>
      </c>
      <c r="J738" s="18" t="str">
        <f>IF($I738="","",IF($I738="SRD",1,IF($I738="USD",IFERROR(INDEX(Instellingen!$B$22:$B$221,MATCH($C738,Instellingen!$A$22:$A$221,1)),""),IF($I738="EUR",IFERROR(INDEX(Instellingen!$C$22:$C$221,MATCH($C738,Instellingen!$A$22:$A$221,1)),""),""))))</f>
        <v/>
      </c>
      <c r="K738" s="14" t="str">
        <f t="shared" si="66"/>
        <v/>
      </c>
      <c r="L738" s="14" t="str">
        <f t="shared" si="67"/>
        <v/>
      </c>
      <c r="M738" s="14" t="str">
        <f>IF($B738="","",IFERROR(VLOOKUP($B738,Facturen!$A$3:$W$304,11,FALSE),""))</f>
        <v/>
      </c>
      <c r="N738" s="15" t="str">
        <f t="shared" si="68"/>
        <v/>
      </c>
      <c r="O738" s="15" t="str">
        <f>IF($B738="","",IFERROR(IF(VLOOKUP($B738,Facturen!$A$3:$W$304,7,FALSE)="",Instellingen!$B$4,VLOOKUP($B738,Facturen!$A$3:$W$304,7,FALSE)),""))</f>
        <v/>
      </c>
      <c r="P738" s="14" t="str">
        <f t="shared" si="69"/>
        <v/>
      </c>
      <c r="Q738" s="14" t="str">
        <f t="shared" si="70"/>
        <v/>
      </c>
      <c r="R738" s="14" t="str">
        <f t="shared" si="71"/>
        <v/>
      </c>
      <c r="S738" s="6"/>
    </row>
    <row r="739" spans="1:19" x14ac:dyDescent="0.3">
      <c r="A739" s="6"/>
      <c r="B739" s="6"/>
      <c r="C739" s="8"/>
      <c r="D739" s="6"/>
      <c r="E739" s="7"/>
      <c r="F739" s="6"/>
      <c r="G739" s="12"/>
      <c r="H739" s="18" t="str">
        <f>IF($F739="","",IF($F739="SRD",1,IF($F739="USD",IFERROR(INDEX(Instellingen!$B$22:$B$221,MATCH($C739,Instellingen!$A$22:$A$221,1)),""),IF($F739="EUR",IFERROR(INDEX(Instellingen!$C$22:$C$221,MATCH($C739,Instellingen!$A$22:$A$221,1)),""),""))))</f>
        <v/>
      </c>
      <c r="I739" s="16" t="str">
        <f>IF($B739="","",IFERROR(VLOOKUP($B739,Facturen!$A$3:$W$304,5,FALSE),""))</f>
        <v/>
      </c>
      <c r="J739" s="18" t="str">
        <f>IF($I739="","",IF($I739="SRD",1,IF($I739="USD",IFERROR(INDEX(Instellingen!$B$22:$B$221,MATCH($C739,Instellingen!$A$22:$A$221,1)),""),IF($I739="EUR",IFERROR(INDEX(Instellingen!$C$22:$C$221,MATCH($C739,Instellingen!$A$22:$A$221,1)),""),""))))</f>
        <v/>
      </c>
      <c r="K739" s="14" t="str">
        <f t="shared" si="66"/>
        <v/>
      </c>
      <c r="L739" s="14" t="str">
        <f t="shared" si="67"/>
        <v/>
      </c>
      <c r="M739" s="14" t="str">
        <f>IF($B739="","",IFERROR(VLOOKUP($B739,Facturen!$A$3:$W$304,11,FALSE),""))</f>
        <v/>
      </c>
      <c r="N739" s="15" t="str">
        <f t="shared" si="68"/>
        <v/>
      </c>
      <c r="O739" s="15" t="str">
        <f>IF($B739="","",IFERROR(IF(VLOOKUP($B739,Facturen!$A$3:$W$304,7,FALSE)="",Instellingen!$B$4,VLOOKUP($B739,Facturen!$A$3:$W$304,7,FALSE)),""))</f>
        <v/>
      </c>
      <c r="P739" s="14" t="str">
        <f t="shared" si="69"/>
        <v/>
      </c>
      <c r="Q739" s="14" t="str">
        <f t="shared" si="70"/>
        <v/>
      </c>
      <c r="R739" s="14" t="str">
        <f t="shared" si="71"/>
        <v/>
      </c>
      <c r="S739" s="6"/>
    </row>
    <row r="740" spans="1:19" x14ac:dyDescent="0.3">
      <c r="A740" s="6"/>
      <c r="B740" s="6"/>
      <c r="C740" s="8"/>
      <c r="D740" s="6"/>
      <c r="E740" s="7"/>
      <c r="F740" s="6"/>
      <c r="G740" s="12"/>
      <c r="H740" s="18" t="str">
        <f>IF($F740="","",IF($F740="SRD",1,IF($F740="USD",IFERROR(INDEX(Instellingen!$B$22:$B$221,MATCH($C740,Instellingen!$A$22:$A$221,1)),""),IF($F740="EUR",IFERROR(INDEX(Instellingen!$C$22:$C$221,MATCH($C740,Instellingen!$A$22:$A$221,1)),""),""))))</f>
        <v/>
      </c>
      <c r="I740" s="16" t="str">
        <f>IF($B740="","",IFERROR(VLOOKUP($B740,Facturen!$A$3:$W$304,5,FALSE),""))</f>
        <v/>
      </c>
      <c r="J740" s="18" t="str">
        <f>IF($I740="","",IF($I740="SRD",1,IF($I740="USD",IFERROR(INDEX(Instellingen!$B$22:$B$221,MATCH($C740,Instellingen!$A$22:$A$221,1)),""),IF($I740="EUR",IFERROR(INDEX(Instellingen!$C$22:$C$221,MATCH($C740,Instellingen!$A$22:$A$221,1)),""),""))))</f>
        <v/>
      </c>
      <c r="K740" s="14" t="str">
        <f t="shared" si="66"/>
        <v/>
      </c>
      <c r="L740" s="14" t="str">
        <f t="shared" si="67"/>
        <v/>
      </c>
      <c r="M740" s="14" t="str">
        <f>IF($B740="","",IFERROR(VLOOKUP($B740,Facturen!$A$3:$W$304,11,FALSE),""))</f>
        <v/>
      </c>
      <c r="N740" s="15" t="str">
        <f t="shared" si="68"/>
        <v/>
      </c>
      <c r="O740" s="15" t="str">
        <f>IF($B740="","",IFERROR(IF(VLOOKUP($B740,Facturen!$A$3:$W$304,7,FALSE)="",Instellingen!$B$4,VLOOKUP($B740,Facturen!$A$3:$W$304,7,FALSE)),""))</f>
        <v/>
      </c>
      <c r="P740" s="14" t="str">
        <f t="shared" si="69"/>
        <v/>
      </c>
      <c r="Q740" s="14" t="str">
        <f t="shared" si="70"/>
        <v/>
      </c>
      <c r="R740" s="14" t="str">
        <f t="shared" si="71"/>
        <v/>
      </c>
      <c r="S740" s="6"/>
    </row>
    <row r="741" spans="1:19" x14ac:dyDescent="0.3">
      <c r="A741" s="6"/>
      <c r="B741" s="6"/>
      <c r="C741" s="8"/>
      <c r="D741" s="6"/>
      <c r="E741" s="7"/>
      <c r="F741" s="6"/>
      <c r="G741" s="12"/>
      <c r="H741" s="18" t="str">
        <f>IF($F741="","",IF($F741="SRD",1,IF($F741="USD",IFERROR(INDEX(Instellingen!$B$22:$B$221,MATCH($C741,Instellingen!$A$22:$A$221,1)),""),IF($F741="EUR",IFERROR(INDEX(Instellingen!$C$22:$C$221,MATCH($C741,Instellingen!$A$22:$A$221,1)),""),""))))</f>
        <v/>
      </c>
      <c r="I741" s="16" t="str">
        <f>IF($B741="","",IFERROR(VLOOKUP($B741,Facturen!$A$3:$W$304,5,FALSE),""))</f>
        <v/>
      </c>
      <c r="J741" s="18" t="str">
        <f>IF($I741="","",IF($I741="SRD",1,IF($I741="USD",IFERROR(INDEX(Instellingen!$B$22:$B$221,MATCH($C741,Instellingen!$A$22:$A$221,1)),""),IF($I741="EUR",IFERROR(INDEX(Instellingen!$C$22:$C$221,MATCH($C741,Instellingen!$A$22:$A$221,1)),""),""))))</f>
        <v/>
      </c>
      <c r="K741" s="14" t="str">
        <f t="shared" si="66"/>
        <v/>
      </c>
      <c r="L741" s="14" t="str">
        <f t="shared" si="67"/>
        <v/>
      </c>
      <c r="M741" s="14" t="str">
        <f>IF($B741="","",IFERROR(VLOOKUP($B741,Facturen!$A$3:$W$304,11,FALSE),""))</f>
        <v/>
      </c>
      <c r="N741" s="15" t="str">
        <f t="shared" si="68"/>
        <v/>
      </c>
      <c r="O741" s="15" t="str">
        <f>IF($B741="","",IFERROR(IF(VLOOKUP($B741,Facturen!$A$3:$W$304,7,FALSE)="",Instellingen!$B$4,VLOOKUP($B741,Facturen!$A$3:$W$304,7,FALSE)),""))</f>
        <v/>
      </c>
      <c r="P741" s="14" t="str">
        <f t="shared" si="69"/>
        <v/>
      </c>
      <c r="Q741" s="14" t="str">
        <f t="shared" si="70"/>
        <v/>
      </c>
      <c r="R741" s="14" t="str">
        <f t="shared" si="71"/>
        <v/>
      </c>
      <c r="S741" s="6"/>
    </row>
    <row r="742" spans="1:19" x14ac:dyDescent="0.3">
      <c r="A742" s="6"/>
      <c r="B742" s="6"/>
      <c r="C742" s="8"/>
      <c r="D742" s="6"/>
      <c r="E742" s="7"/>
      <c r="F742" s="6"/>
      <c r="G742" s="12"/>
      <c r="H742" s="18" t="str">
        <f>IF($F742="","",IF($F742="SRD",1,IF($F742="USD",IFERROR(INDEX(Instellingen!$B$22:$B$221,MATCH($C742,Instellingen!$A$22:$A$221,1)),""),IF($F742="EUR",IFERROR(INDEX(Instellingen!$C$22:$C$221,MATCH($C742,Instellingen!$A$22:$A$221,1)),""),""))))</f>
        <v/>
      </c>
      <c r="I742" s="16" t="str">
        <f>IF($B742="","",IFERROR(VLOOKUP($B742,Facturen!$A$3:$W$304,5,FALSE),""))</f>
        <v/>
      </c>
      <c r="J742" s="18" t="str">
        <f>IF($I742="","",IF($I742="SRD",1,IF($I742="USD",IFERROR(INDEX(Instellingen!$B$22:$B$221,MATCH($C742,Instellingen!$A$22:$A$221,1)),""),IF($I742="EUR",IFERROR(INDEX(Instellingen!$C$22:$C$221,MATCH($C742,Instellingen!$A$22:$A$221,1)),""),""))))</f>
        <v/>
      </c>
      <c r="K742" s="14" t="str">
        <f t="shared" si="66"/>
        <v/>
      </c>
      <c r="L742" s="14" t="str">
        <f t="shared" si="67"/>
        <v/>
      </c>
      <c r="M742" s="14" t="str">
        <f>IF($B742="","",IFERROR(VLOOKUP($B742,Facturen!$A$3:$W$304,11,FALSE),""))</f>
        <v/>
      </c>
      <c r="N742" s="15" t="str">
        <f t="shared" si="68"/>
        <v/>
      </c>
      <c r="O742" s="15" t="str">
        <f>IF($B742="","",IFERROR(IF(VLOOKUP($B742,Facturen!$A$3:$W$304,7,FALSE)="",Instellingen!$B$4,VLOOKUP($B742,Facturen!$A$3:$W$304,7,FALSE)),""))</f>
        <v/>
      </c>
      <c r="P742" s="14" t="str">
        <f t="shared" si="69"/>
        <v/>
      </c>
      <c r="Q742" s="14" t="str">
        <f t="shared" si="70"/>
        <v/>
      </c>
      <c r="R742" s="14" t="str">
        <f t="shared" si="71"/>
        <v/>
      </c>
      <c r="S742" s="6"/>
    </row>
    <row r="743" spans="1:19" x14ac:dyDescent="0.3">
      <c r="A743" s="6"/>
      <c r="B743" s="6"/>
      <c r="C743" s="8"/>
      <c r="D743" s="6"/>
      <c r="E743" s="7"/>
      <c r="F743" s="6"/>
      <c r="G743" s="12"/>
      <c r="H743" s="18" t="str">
        <f>IF($F743="","",IF($F743="SRD",1,IF($F743="USD",IFERROR(INDEX(Instellingen!$B$22:$B$221,MATCH($C743,Instellingen!$A$22:$A$221,1)),""),IF($F743="EUR",IFERROR(INDEX(Instellingen!$C$22:$C$221,MATCH($C743,Instellingen!$A$22:$A$221,1)),""),""))))</f>
        <v/>
      </c>
      <c r="I743" s="16" t="str">
        <f>IF($B743="","",IFERROR(VLOOKUP($B743,Facturen!$A$3:$W$304,5,FALSE),""))</f>
        <v/>
      </c>
      <c r="J743" s="18" t="str">
        <f>IF($I743="","",IF($I743="SRD",1,IF($I743="USD",IFERROR(INDEX(Instellingen!$B$22:$B$221,MATCH($C743,Instellingen!$A$22:$A$221,1)),""),IF($I743="EUR",IFERROR(INDEX(Instellingen!$C$22:$C$221,MATCH($C743,Instellingen!$A$22:$A$221,1)),""),""))))</f>
        <v/>
      </c>
      <c r="K743" s="14" t="str">
        <f t="shared" si="66"/>
        <v/>
      </c>
      <c r="L743" s="14" t="str">
        <f t="shared" si="67"/>
        <v/>
      </c>
      <c r="M743" s="14" t="str">
        <f>IF($B743="","",IFERROR(VLOOKUP($B743,Facturen!$A$3:$W$304,11,FALSE),""))</f>
        <v/>
      </c>
      <c r="N743" s="15" t="str">
        <f t="shared" si="68"/>
        <v/>
      </c>
      <c r="O743" s="15" t="str">
        <f>IF($B743="","",IFERROR(IF(VLOOKUP($B743,Facturen!$A$3:$W$304,7,FALSE)="",Instellingen!$B$4,VLOOKUP($B743,Facturen!$A$3:$W$304,7,FALSE)),""))</f>
        <v/>
      </c>
      <c r="P743" s="14" t="str">
        <f t="shared" si="69"/>
        <v/>
      </c>
      <c r="Q743" s="14" t="str">
        <f t="shared" si="70"/>
        <v/>
      </c>
      <c r="R743" s="14" t="str">
        <f t="shared" si="71"/>
        <v/>
      </c>
      <c r="S743" s="6"/>
    </row>
    <row r="744" spans="1:19" x14ac:dyDescent="0.3">
      <c r="A744" s="6"/>
      <c r="B744" s="6"/>
      <c r="C744" s="8"/>
      <c r="D744" s="6"/>
      <c r="E744" s="7"/>
      <c r="F744" s="6"/>
      <c r="G744" s="12"/>
      <c r="H744" s="18" t="str">
        <f>IF($F744="","",IF($F744="SRD",1,IF($F744="USD",IFERROR(INDEX(Instellingen!$B$22:$B$221,MATCH($C744,Instellingen!$A$22:$A$221,1)),""),IF($F744="EUR",IFERROR(INDEX(Instellingen!$C$22:$C$221,MATCH($C744,Instellingen!$A$22:$A$221,1)),""),""))))</f>
        <v/>
      </c>
      <c r="I744" s="16" t="str">
        <f>IF($B744="","",IFERROR(VLOOKUP($B744,Facturen!$A$3:$W$304,5,FALSE),""))</f>
        <v/>
      </c>
      <c r="J744" s="18" t="str">
        <f>IF($I744="","",IF($I744="SRD",1,IF($I744="USD",IFERROR(INDEX(Instellingen!$B$22:$B$221,MATCH($C744,Instellingen!$A$22:$A$221,1)),""),IF($I744="EUR",IFERROR(INDEX(Instellingen!$C$22:$C$221,MATCH($C744,Instellingen!$A$22:$A$221,1)),""),""))))</f>
        <v/>
      </c>
      <c r="K744" s="14" t="str">
        <f t="shared" si="66"/>
        <v/>
      </c>
      <c r="L744" s="14" t="str">
        <f t="shared" si="67"/>
        <v/>
      </c>
      <c r="M744" s="14" t="str">
        <f>IF($B744="","",IFERROR(VLOOKUP($B744,Facturen!$A$3:$W$304,11,FALSE),""))</f>
        <v/>
      </c>
      <c r="N744" s="15" t="str">
        <f t="shared" si="68"/>
        <v/>
      </c>
      <c r="O744" s="15" t="str">
        <f>IF($B744="","",IFERROR(IF(VLOOKUP($B744,Facturen!$A$3:$W$304,7,FALSE)="",Instellingen!$B$4,VLOOKUP($B744,Facturen!$A$3:$W$304,7,FALSE)),""))</f>
        <v/>
      </c>
      <c r="P744" s="14" t="str">
        <f t="shared" si="69"/>
        <v/>
      </c>
      <c r="Q744" s="14" t="str">
        <f t="shared" si="70"/>
        <v/>
      </c>
      <c r="R744" s="14" t="str">
        <f t="shared" si="71"/>
        <v/>
      </c>
      <c r="S744" s="6"/>
    </row>
    <row r="745" spans="1:19" x14ac:dyDescent="0.3">
      <c r="A745" s="6"/>
      <c r="B745" s="6"/>
      <c r="C745" s="8"/>
      <c r="D745" s="6"/>
      <c r="E745" s="7"/>
      <c r="F745" s="6"/>
      <c r="G745" s="12"/>
      <c r="H745" s="18" t="str">
        <f>IF($F745="","",IF($F745="SRD",1,IF($F745="USD",IFERROR(INDEX(Instellingen!$B$22:$B$221,MATCH($C745,Instellingen!$A$22:$A$221,1)),""),IF($F745="EUR",IFERROR(INDEX(Instellingen!$C$22:$C$221,MATCH($C745,Instellingen!$A$22:$A$221,1)),""),""))))</f>
        <v/>
      </c>
      <c r="I745" s="16" t="str">
        <f>IF($B745="","",IFERROR(VLOOKUP($B745,Facturen!$A$3:$W$304,5,FALSE),""))</f>
        <v/>
      </c>
      <c r="J745" s="18" t="str">
        <f>IF($I745="","",IF($I745="SRD",1,IF($I745="USD",IFERROR(INDEX(Instellingen!$B$22:$B$221,MATCH($C745,Instellingen!$A$22:$A$221,1)),""),IF($I745="EUR",IFERROR(INDEX(Instellingen!$C$22:$C$221,MATCH($C745,Instellingen!$A$22:$A$221,1)),""),""))))</f>
        <v/>
      </c>
      <c r="K745" s="14" t="str">
        <f t="shared" si="66"/>
        <v/>
      </c>
      <c r="L745" s="14" t="str">
        <f t="shared" si="67"/>
        <v/>
      </c>
      <c r="M745" s="14" t="str">
        <f>IF($B745="","",IFERROR(VLOOKUP($B745,Facturen!$A$3:$W$304,11,FALSE),""))</f>
        <v/>
      </c>
      <c r="N745" s="15" t="str">
        <f t="shared" si="68"/>
        <v/>
      </c>
      <c r="O745" s="15" t="str">
        <f>IF($B745="","",IFERROR(IF(VLOOKUP($B745,Facturen!$A$3:$W$304,7,FALSE)="",Instellingen!$B$4,VLOOKUP($B745,Facturen!$A$3:$W$304,7,FALSE)),""))</f>
        <v/>
      </c>
      <c r="P745" s="14" t="str">
        <f t="shared" si="69"/>
        <v/>
      </c>
      <c r="Q745" s="14" t="str">
        <f t="shared" si="70"/>
        <v/>
      </c>
      <c r="R745" s="14" t="str">
        <f t="shared" si="71"/>
        <v/>
      </c>
      <c r="S745" s="6"/>
    </row>
    <row r="746" spans="1:19" x14ac:dyDescent="0.3">
      <c r="A746" s="6"/>
      <c r="B746" s="6"/>
      <c r="C746" s="8"/>
      <c r="D746" s="6"/>
      <c r="E746" s="7"/>
      <c r="F746" s="6"/>
      <c r="G746" s="12"/>
      <c r="H746" s="18" t="str">
        <f>IF($F746="","",IF($F746="SRD",1,IF($F746="USD",IFERROR(INDEX(Instellingen!$B$22:$B$221,MATCH($C746,Instellingen!$A$22:$A$221,1)),""),IF($F746="EUR",IFERROR(INDEX(Instellingen!$C$22:$C$221,MATCH($C746,Instellingen!$A$22:$A$221,1)),""),""))))</f>
        <v/>
      </c>
      <c r="I746" s="16" t="str">
        <f>IF($B746="","",IFERROR(VLOOKUP($B746,Facturen!$A$3:$W$304,5,FALSE),""))</f>
        <v/>
      </c>
      <c r="J746" s="18" t="str">
        <f>IF($I746="","",IF($I746="SRD",1,IF($I746="USD",IFERROR(INDEX(Instellingen!$B$22:$B$221,MATCH($C746,Instellingen!$A$22:$A$221,1)),""),IF($I746="EUR",IFERROR(INDEX(Instellingen!$C$22:$C$221,MATCH($C746,Instellingen!$A$22:$A$221,1)),""),""))))</f>
        <v/>
      </c>
      <c r="K746" s="14" t="str">
        <f t="shared" si="66"/>
        <v/>
      </c>
      <c r="L746" s="14" t="str">
        <f t="shared" si="67"/>
        <v/>
      </c>
      <c r="M746" s="14" t="str">
        <f>IF($B746="","",IFERROR(VLOOKUP($B746,Facturen!$A$3:$W$304,11,FALSE),""))</f>
        <v/>
      </c>
      <c r="N746" s="15" t="str">
        <f t="shared" si="68"/>
        <v/>
      </c>
      <c r="O746" s="15" t="str">
        <f>IF($B746="","",IFERROR(IF(VLOOKUP($B746,Facturen!$A$3:$W$304,7,FALSE)="",Instellingen!$B$4,VLOOKUP($B746,Facturen!$A$3:$W$304,7,FALSE)),""))</f>
        <v/>
      </c>
      <c r="P746" s="14" t="str">
        <f t="shared" si="69"/>
        <v/>
      </c>
      <c r="Q746" s="14" t="str">
        <f t="shared" si="70"/>
        <v/>
      </c>
      <c r="R746" s="14" t="str">
        <f t="shared" si="71"/>
        <v/>
      </c>
      <c r="S746" s="6"/>
    </row>
    <row r="747" spans="1:19" x14ac:dyDescent="0.3">
      <c r="A747" s="6"/>
      <c r="B747" s="6"/>
      <c r="C747" s="8"/>
      <c r="D747" s="6"/>
      <c r="E747" s="7"/>
      <c r="F747" s="6"/>
      <c r="G747" s="12"/>
      <c r="H747" s="18" t="str">
        <f>IF($F747="","",IF($F747="SRD",1,IF($F747="USD",IFERROR(INDEX(Instellingen!$B$22:$B$221,MATCH($C747,Instellingen!$A$22:$A$221,1)),""),IF($F747="EUR",IFERROR(INDEX(Instellingen!$C$22:$C$221,MATCH($C747,Instellingen!$A$22:$A$221,1)),""),""))))</f>
        <v/>
      </c>
      <c r="I747" s="16" t="str">
        <f>IF($B747="","",IFERROR(VLOOKUP($B747,Facturen!$A$3:$W$304,5,FALSE),""))</f>
        <v/>
      </c>
      <c r="J747" s="18" t="str">
        <f>IF($I747="","",IF($I747="SRD",1,IF($I747="USD",IFERROR(INDEX(Instellingen!$B$22:$B$221,MATCH($C747,Instellingen!$A$22:$A$221,1)),""),IF($I747="EUR",IFERROR(INDEX(Instellingen!$C$22:$C$221,MATCH($C747,Instellingen!$A$22:$A$221,1)),""),""))))</f>
        <v/>
      </c>
      <c r="K747" s="14" t="str">
        <f t="shared" si="66"/>
        <v/>
      </c>
      <c r="L747" s="14" t="str">
        <f t="shared" si="67"/>
        <v/>
      </c>
      <c r="M747" s="14" t="str">
        <f>IF($B747="","",IFERROR(VLOOKUP($B747,Facturen!$A$3:$W$304,11,FALSE),""))</f>
        <v/>
      </c>
      <c r="N747" s="15" t="str">
        <f t="shared" si="68"/>
        <v/>
      </c>
      <c r="O747" s="15" t="str">
        <f>IF($B747="","",IFERROR(IF(VLOOKUP($B747,Facturen!$A$3:$W$304,7,FALSE)="",Instellingen!$B$4,VLOOKUP($B747,Facturen!$A$3:$W$304,7,FALSE)),""))</f>
        <v/>
      </c>
      <c r="P747" s="14" t="str">
        <f t="shared" si="69"/>
        <v/>
      </c>
      <c r="Q747" s="14" t="str">
        <f t="shared" si="70"/>
        <v/>
      </c>
      <c r="R747" s="14" t="str">
        <f t="shared" si="71"/>
        <v/>
      </c>
      <c r="S747" s="6"/>
    </row>
    <row r="748" spans="1:19" x14ac:dyDescent="0.3">
      <c r="A748" s="6"/>
      <c r="B748" s="6"/>
      <c r="C748" s="8"/>
      <c r="D748" s="6"/>
      <c r="E748" s="7"/>
      <c r="F748" s="6"/>
      <c r="G748" s="12"/>
      <c r="H748" s="18" t="str">
        <f>IF($F748="","",IF($F748="SRD",1,IF($F748="USD",IFERROR(INDEX(Instellingen!$B$22:$B$221,MATCH($C748,Instellingen!$A$22:$A$221,1)),""),IF($F748="EUR",IFERROR(INDEX(Instellingen!$C$22:$C$221,MATCH($C748,Instellingen!$A$22:$A$221,1)),""),""))))</f>
        <v/>
      </c>
      <c r="I748" s="16" t="str">
        <f>IF($B748="","",IFERROR(VLOOKUP($B748,Facturen!$A$3:$W$304,5,FALSE),""))</f>
        <v/>
      </c>
      <c r="J748" s="18" t="str">
        <f>IF($I748="","",IF($I748="SRD",1,IF($I748="USD",IFERROR(INDEX(Instellingen!$B$22:$B$221,MATCH($C748,Instellingen!$A$22:$A$221,1)),""),IF($I748="EUR",IFERROR(INDEX(Instellingen!$C$22:$C$221,MATCH($C748,Instellingen!$A$22:$A$221,1)),""),""))))</f>
        <v/>
      </c>
      <c r="K748" s="14" t="str">
        <f t="shared" si="66"/>
        <v/>
      </c>
      <c r="L748" s="14" t="str">
        <f t="shared" si="67"/>
        <v/>
      </c>
      <c r="M748" s="14" t="str">
        <f>IF($B748="","",IFERROR(VLOOKUP($B748,Facturen!$A$3:$W$304,11,FALSE),""))</f>
        <v/>
      </c>
      <c r="N748" s="15" t="str">
        <f t="shared" si="68"/>
        <v/>
      </c>
      <c r="O748" s="15" t="str">
        <f>IF($B748="","",IFERROR(IF(VLOOKUP($B748,Facturen!$A$3:$W$304,7,FALSE)="",Instellingen!$B$4,VLOOKUP($B748,Facturen!$A$3:$W$304,7,FALSE)),""))</f>
        <v/>
      </c>
      <c r="P748" s="14" t="str">
        <f t="shared" si="69"/>
        <v/>
      </c>
      <c r="Q748" s="14" t="str">
        <f t="shared" si="70"/>
        <v/>
      </c>
      <c r="R748" s="14" t="str">
        <f t="shared" si="71"/>
        <v/>
      </c>
      <c r="S748" s="6"/>
    </row>
    <row r="749" spans="1:19" x14ac:dyDescent="0.3">
      <c r="A749" s="6"/>
      <c r="B749" s="6"/>
      <c r="C749" s="8"/>
      <c r="D749" s="6"/>
      <c r="E749" s="7"/>
      <c r="F749" s="6"/>
      <c r="G749" s="12"/>
      <c r="H749" s="18" t="str">
        <f>IF($F749="","",IF($F749="SRD",1,IF($F749="USD",IFERROR(INDEX(Instellingen!$B$22:$B$221,MATCH($C749,Instellingen!$A$22:$A$221,1)),""),IF($F749="EUR",IFERROR(INDEX(Instellingen!$C$22:$C$221,MATCH($C749,Instellingen!$A$22:$A$221,1)),""),""))))</f>
        <v/>
      </c>
      <c r="I749" s="16" t="str">
        <f>IF($B749="","",IFERROR(VLOOKUP($B749,Facturen!$A$3:$W$304,5,FALSE),""))</f>
        <v/>
      </c>
      <c r="J749" s="18" t="str">
        <f>IF($I749="","",IF($I749="SRD",1,IF($I749="USD",IFERROR(INDEX(Instellingen!$B$22:$B$221,MATCH($C749,Instellingen!$A$22:$A$221,1)),""),IF($I749="EUR",IFERROR(INDEX(Instellingen!$C$22:$C$221,MATCH($C749,Instellingen!$A$22:$A$221,1)),""),""))))</f>
        <v/>
      </c>
      <c r="K749" s="14" t="str">
        <f t="shared" si="66"/>
        <v/>
      </c>
      <c r="L749" s="14" t="str">
        <f t="shared" si="67"/>
        <v/>
      </c>
      <c r="M749" s="14" t="str">
        <f>IF($B749="","",IFERROR(VLOOKUP($B749,Facturen!$A$3:$W$304,11,FALSE),""))</f>
        <v/>
      </c>
      <c r="N749" s="15" t="str">
        <f t="shared" si="68"/>
        <v/>
      </c>
      <c r="O749" s="15" t="str">
        <f>IF($B749="","",IFERROR(IF(VLOOKUP($B749,Facturen!$A$3:$W$304,7,FALSE)="",Instellingen!$B$4,VLOOKUP($B749,Facturen!$A$3:$W$304,7,FALSE)),""))</f>
        <v/>
      </c>
      <c r="P749" s="14" t="str">
        <f t="shared" si="69"/>
        <v/>
      </c>
      <c r="Q749" s="14" t="str">
        <f t="shared" si="70"/>
        <v/>
      </c>
      <c r="R749" s="14" t="str">
        <f t="shared" si="71"/>
        <v/>
      </c>
      <c r="S749" s="6"/>
    </row>
    <row r="750" spans="1:19" x14ac:dyDescent="0.3">
      <c r="A750" s="6"/>
      <c r="B750" s="6"/>
      <c r="C750" s="8"/>
      <c r="D750" s="6"/>
      <c r="E750" s="7"/>
      <c r="F750" s="6"/>
      <c r="G750" s="12"/>
      <c r="H750" s="18" t="str">
        <f>IF($F750="","",IF($F750="SRD",1,IF($F750="USD",IFERROR(INDEX(Instellingen!$B$22:$B$221,MATCH($C750,Instellingen!$A$22:$A$221,1)),""),IF($F750="EUR",IFERROR(INDEX(Instellingen!$C$22:$C$221,MATCH($C750,Instellingen!$A$22:$A$221,1)),""),""))))</f>
        <v/>
      </c>
      <c r="I750" s="16" t="str">
        <f>IF($B750="","",IFERROR(VLOOKUP($B750,Facturen!$A$3:$W$304,5,FALSE),""))</f>
        <v/>
      </c>
      <c r="J750" s="18" t="str">
        <f>IF($I750="","",IF($I750="SRD",1,IF($I750="USD",IFERROR(INDEX(Instellingen!$B$22:$B$221,MATCH($C750,Instellingen!$A$22:$A$221,1)),""),IF($I750="EUR",IFERROR(INDEX(Instellingen!$C$22:$C$221,MATCH($C750,Instellingen!$A$22:$A$221,1)),""),""))))</f>
        <v/>
      </c>
      <c r="K750" s="14" t="str">
        <f t="shared" si="66"/>
        <v/>
      </c>
      <c r="L750" s="14" t="str">
        <f t="shared" si="67"/>
        <v/>
      </c>
      <c r="M750" s="14" t="str">
        <f>IF($B750="","",IFERROR(VLOOKUP($B750,Facturen!$A$3:$W$304,11,FALSE),""))</f>
        <v/>
      </c>
      <c r="N750" s="15" t="str">
        <f t="shared" si="68"/>
        <v/>
      </c>
      <c r="O750" s="15" t="str">
        <f>IF($B750="","",IFERROR(IF(VLOOKUP($B750,Facturen!$A$3:$W$304,7,FALSE)="",Instellingen!$B$4,VLOOKUP($B750,Facturen!$A$3:$W$304,7,FALSE)),""))</f>
        <v/>
      </c>
      <c r="P750" s="14" t="str">
        <f t="shared" si="69"/>
        <v/>
      </c>
      <c r="Q750" s="14" t="str">
        <f t="shared" si="70"/>
        <v/>
      </c>
      <c r="R750" s="14" t="str">
        <f t="shared" si="71"/>
        <v/>
      </c>
      <c r="S750" s="6"/>
    </row>
    <row r="751" spans="1:19" x14ac:dyDescent="0.3">
      <c r="A751" s="6"/>
      <c r="B751" s="6"/>
      <c r="C751" s="8"/>
      <c r="D751" s="6"/>
      <c r="E751" s="7"/>
      <c r="F751" s="6"/>
      <c r="G751" s="12"/>
      <c r="H751" s="18" t="str">
        <f>IF($F751="","",IF($F751="SRD",1,IF($F751="USD",IFERROR(INDEX(Instellingen!$B$22:$B$221,MATCH($C751,Instellingen!$A$22:$A$221,1)),""),IF($F751="EUR",IFERROR(INDEX(Instellingen!$C$22:$C$221,MATCH($C751,Instellingen!$A$22:$A$221,1)),""),""))))</f>
        <v/>
      </c>
      <c r="I751" s="16" t="str">
        <f>IF($B751="","",IFERROR(VLOOKUP($B751,Facturen!$A$3:$W$304,5,FALSE),""))</f>
        <v/>
      </c>
      <c r="J751" s="18" t="str">
        <f>IF($I751="","",IF($I751="SRD",1,IF($I751="USD",IFERROR(INDEX(Instellingen!$B$22:$B$221,MATCH($C751,Instellingen!$A$22:$A$221,1)),""),IF($I751="EUR",IFERROR(INDEX(Instellingen!$C$22:$C$221,MATCH($C751,Instellingen!$A$22:$A$221,1)),""),""))))</f>
        <v/>
      </c>
      <c r="K751" s="14" t="str">
        <f t="shared" si="66"/>
        <v/>
      </c>
      <c r="L751" s="14" t="str">
        <f t="shared" si="67"/>
        <v/>
      </c>
      <c r="M751" s="14" t="str">
        <f>IF($B751="","",IFERROR(VLOOKUP($B751,Facturen!$A$3:$W$304,11,FALSE),""))</f>
        <v/>
      </c>
      <c r="N751" s="15" t="str">
        <f t="shared" si="68"/>
        <v/>
      </c>
      <c r="O751" s="15" t="str">
        <f>IF($B751="","",IFERROR(IF(VLOOKUP($B751,Facturen!$A$3:$W$304,7,FALSE)="",Instellingen!$B$4,VLOOKUP($B751,Facturen!$A$3:$W$304,7,FALSE)),""))</f>
        <v/>
      </c>
      <c r="P751" s="14" t="str">
        <f t="shared" si="69"/>
        <v/>
      </c>
      <c r="Q751" s="14" t="str">
        <f t="shared" si="70"/>
        <v/>
      </c>
      <c r="R751" s="14" t="str">
        <f t="shared" si="71"/>
        <v/>
      </c>
      <c r="S751" s="6"/>
    </row>
    <row r="752" spans="1:19" x14ac:dyDescent="0.3">
      <c r="A752" s="6"/>
      <c r="B752" s="6"/>
      <c r="C752" s="8"/>
      <c r="D752" s="6"/>
      <c r="E752" s="7"/>
      <c r="F752" s="6"/>
      <c r="G752" s="12"/>
      <c r="H752" s="18" t="str">
        <f>IF($F752="","",IF($F752="SRD",1,IF($F752="USD",IFERROR(INDEX(Instellingen!$B$22:$B$221,MATCH($C752,Instellingen!$A$22:$A$221,1)),""),IF($F752="EUR",IFERROR(INDEX(Instellingen!$C$22:$C$221,MATCH($C752,Instellingen!$A$22:$A$221,1)),""),""))))</f>
        <v/>
      </c>
      <c r="I752" s="16" t="str">
        <f>IF($B752="","",IFERROR(VLOOKUP($B752,Facturen!$A$3:$W$304,5,FALSE),""))</f>
        <v/>
      </c>
      <c r="J752" s="18" t="str">
        <f>IF($I752="","",IF($I752="SRD",1,IF($I752="USD",IFERROR(INDEX(Instellingen!$B$22:$B$221,MATCH($C752,Instellingen!$A$22:$A$221,1)),""),IF($I752="EUR",IFERROR(INDEX(Instellingen!$C$22:$C$221,MATCH($C752,Instellingen!$A$22:$A$221,1)),""),""))))</f>
        <v/>
      </c>
      <c r="K752" s="14" t="str">
        <f t="shared" si="66"/>
        <v/>
      </c>
      <c r="L752" s="14" t="str">
        <f t="shared" si="67"/>
        <v/>
      </c>
      <c r="M752" s="14" t="str">
        <f>IF($B752="","",IFERROR(VLOOKUP($B752,Facturen!$A$3:$W$304,11,FALSE),""))</f>
        <v/>
      </c>
      <c r="N752" s="15" t="str">
        <f t="shared" si="68"/>
        <v/>
      </c>
      <c r="O752" s="15" t="str">
        <f>IF($B752="","",IFERROR(IF(VLOOKUP($B752,Facturen!$A$3:$W$304,7,FALSE)="",Instellingen!$B$4,VLOOKUP($B752,Facturen!$A$3:$W$304,7,FALSE)),""))</f>
        <v/>
      </c>
      <c r="P752" s="14" t="str">
        <f t="shared" si="69"/>
        <v/>
      </c>
      <c r="Q752" s="14" t="str">
        <f t="shared" si="70"/>
        <v/>
      </c>
      <c r="R752" s="14" t="str">
        <f t="shared" si="71"/>
        <v/>
      </c>
      <c r="S752" s="6"/>
    </row>
    <row r="753" spans="1:19" x14ac:dyDescent="0.3">
      <c r="A753" s="6"/>
      <c r="B753" s="6"/>
      <c r="C753" s="8"/>
      <c r="D753" s="6"/>
      <c r="E753" s="7"/>
      <c r="F753" s="6"/>
      <c r="G753" s="12"/>
      <c r="H753" s="18" t="str">
        <f>IF($F753="","",IF($F753="SRD",1,IF($F753="USD",IFERROR(INDEX(Instellingen!$B$22:$B$221,MATCH($C753,Instellingen!$A$22:$A$221,1)),""),IF($F753="EUR",IFERROR(INDEX(Instellingen!$C$22:$C$221,MATCH($C753,Instellingen!$A$22:$A$221,1)),""),""))))</f>
        <v/>
      </c>
      <c r="I753" s="16" t="str">
        <f>IF($B753="","",IFERROR(VLOOKUP($B753,Facturen!$A$3:$W$304,5,FALSE),""))</f>
        <v/>
      </c>
      <c r="J753" s="18" t="str">
        <f>IF($I753="","",IF($I753="SRD",1,IF($I753="USD",IFERROR(INDEX(Instellingen!$B$22:$B$221,MATCH($C753,Instellingen!$A$22:$A$221,1)),""),IF($I753="EUR",IFERROR(INDEX(Instellingen!$C$22:$C$221,MATCH($C753,Instellingen!$A$22:$A$221,1)),""),""))))</f>
        <v/>
      </c>
      <c r="K753" s="14" t="str">
        <f t="shared" si="66"/>
        <v/>
      </c>
      <c r="L753" s="14" t="str">
        <f t="shared" si="67"/>
        <v/>
      </c>
      <c r="M753" s="14" t="str">
        <f>IF($B753="","",IFERROR(VLOOKUP($B753,Facturen!$A$3:$W$304,11,FALSE),""))</f>
        <v/>
      </c>
      <c r="N753" s="15" t="str">
        <f t="shared" si="68"/>
        <v/>
      </c>
      <c r="O753" s="15" t="str">
        <f>IF($B753="","",IFERROR(IF(VLOOKUP($B753,Facturen!$A$3:$W$304,7,FALSE)="",Instellingen!$B$4,VLOOKUP($B753,Facturen!$A$3:$W$304,7,FALSE)),""))</f>
        <v/>
      </c>
      <c r="P753" s="14" t="str">
        <f t="shared" si="69"/>
        <v/>
      </c>
      <c r="Q753" s="14" t="str">
        <f t="shared" si="70"/>
        <v/>
      </c>
      <c r="R753" s="14" t="str">
        <f t="shared" si="71"/>
        <v/>
      </c>
      <c r="S753" s="6"/>
    </row>
    <row r="754" spans="1:19" x14ac:dyDescent="0.3">
      <c r="A754" s="6"/>
      <c r="B754" s="6"/>
      <c r="C754" s="8"/>
      <c r="D754" s="6"/>
      <c r="E754" s="7"/>
      <c r="F754" s="6"/>
      <c r="G754" s="12"/>
      <c r="H754" s="18" t="str">
        <f>IF($F754="","",IF($F754="SRD",1,IF($F754="USD",IFERROR(INDEX(Instellingen!$B$22:$B$221,MATCH($C754,Instellingen!$A$22:$A$221,1)),""),IF($F754="EUR",IFERROR(INDEX(Instellingen!$C$22:$C$221,MATCH($C754,Instellingen!$A$22:$A$221,1)),""),""))))</f>
        <v/>
      </c>
      <c r="I754" s="16" t="str">
        <f>IF($B754="","",IFERROR(VLOOKUP($B754,Facturen!$A$3:$W$304,5,FALSE),""))</f>
        <v/>
      </c>
      <c r="J754" s="18" t="str">
        <f>IF($I754="","",IF($I754="SRD",1,IF($I754="USD",IFERROR(INDEX(Instellingen!$B$22:$B$221,MATCH($C754,Instellingen!$A$22:$A$221,1)),""),IF($I754="EUR",IFERROR(INDEX(Instellingen!$C$22:$C$221,MATCH($C754,Instellingen!$A$22:$A$221,1)),""),""))))</f>
        <v/>
      </c>
      <c r="K754" s="14" t="str">
        <f t="shared" si="66"/>
        <v/>
      </c>
      <c r="L754" s="14" t="str">
        <f t="shared" si="67"/>
        <v/>
      </c>
      <c r="M754" s="14" t="str">
        <f>IF($B754="","",IFERROR(VLOOKUP($B754,Facturen!$A$3:$W$304,11,FALSE),""))</f>
        <v/>
      </c>
      <c r="N754" s="15" t="str">
        <f t="shared" si="68"/>
        <v/>
      </c>
      <c r="O754" s="15" t="str">
        <f>IF($B754="","",IFERROR(IF(VLOOKUP($B754,Facturen!$A$3:$W$304,7,FALSE)="",Instellingen!$B$4,VLOOKUP($B754,Facturen!$A$3:$W$304,7,FALSE)),""))</f>
        <v/>
      </c>
      <c r="P754" s="14" t="str">
        <f t="shared" si="69"/>
        <v/>
      </c>
      <c r="Q754" s="14" t="str">
        <f t="shared" si="70"/>
        <v/>
      </c>
      <c r="R754" s="14" t="str">
        <f t="shared" si="71"/>
        <v/>
      </c>
      <c r="S754" s="6"/>
    </row>
    <row r="755" spans="1:19" x14ac:dyDescent="0.3">
      <c r="A755" s="6"/>
      <c r="B755" s="6"/>
      <c r="C755" s="8"/>
      <c r="D755" s="6"/>
      <c r="E755" s="7"/>
      <c r="F755" s="6"/>
      <c r="G755" s="12"/>
      <c r="H755" s="18" t="str">
        <f>IF($F755="","",IF($F755="SRD",1,IF($F755="USD",IFERROR(INDEX(Instellingen!$B$22:$B$221,MATCH($C755,Instellingen!$A$22:$A$221,1)),""),IF($F755="EUR",IFERROR(INDEX(Instellingen!$C$22:$C$221,MATCH($C755,Instellingen!$A$22:$A$221,1)),""),""))))</f>
        <v/>
      </c>
      <c r="I755" s="16" t="str">
        <f>IF($B755="","",IFERROR(VLOOKUP($B755,Facturen!$A$3:$W$304,5,FALSE),""))</f>
        <v/>
      </c>
      <c r="J755" s="18" t="str">
        <f>IF($I755="","",IF($I755="SRD",1,IF($I755="USD",IFERROR(INDEX(Instellingen!$B$22:$B$221,MATCH($C755,Instellingen!$A$22:$A$221,1)),""),IF($I755="EUR",IFERROR(INDEX(Instellingen!$C$22:$C$221,MATCH($C755,Instellingen!$A$22:$A$221,1)),""),""))))</f>
        <v/>
      </c>
      <c r="K755" s="14" t="str">
        <f t="shared" si="66"/>
        <v/>
      </c>
      <c r="L755" s="14" t="str">
        <f t="shared" si="67"/>
        <v/>
      </c>
      <c r="M755" s="14" t="str">
        <f>IF($B755="","",IFERROR(VLOOKUP($B755,Facturen!$A$3:$W$304,11,FALSE),""))</f>
        <v/>
      </c>
      <c r="N755" s="15" t="str">
        <f t="shared" si="68"/>
        <v/>
      </c>
      <c r="O755" s="15" t="str">
        <f>IF($B755="","",IFERROR(IF(VLOOKUP($B755,Facturen!$A$3:$W$304,7,FALSE)="",Instellingen!$B$4,VLOOKUP($B755,Facturen!$A$3:$W$304,7,FALSE)),""))</f>
        <v/>
      </c>
      <c r="P755" s="14" t="str">
        <f t="shared" si="69"/>
        <v/>
      </c>
      <c r="Q755" s="14" t="str">
        <f t="shared" si="70"/>
        <v/>
      </c>
      <c r="R755" s="14" t="str">
        <f t="shared" si="71"/>
        <v/>
      </c>
      <c r="S755" s="6"/>
    </row>
    <row r="756" spans="1:19" x14ac:dyDescent="0.3">
      <c r="A756" s="6"/>
      <c r="B756" s="6"/>
      <c r="C756" s="8"/>
      <c r="D756" s="6"/>
      <c r="E756" s="7"/>
      <c r="F756" s="6"/>
      <c r="G756" s="12"/>
      <c r="H756" s="18" t="str">
        <f>IF($F756="","",IF($F756="SRD",1,IF($F756="USD",IFERROR(INDEX(Instellingen!$B$22:$B$221,MATCH($C756,Instellingen!$A$22:$A$221,1)),""),IF($F756="EUR",IFERROR(INDEX(Instellingen!$C$22:$C$221,MATCH($C756,Instellingen!$A$22:$A$221,1)),""),""))))</f>
        <v/>
      </c>
      <c r="I756" s="16" t="str">
        <f>IF($B756="","",IFERROR(VLOOKUP($B756,Facturen!$A$3:$W$304,5,FALSE),""))</f>
        <v/>
      </c>
      <c r="J756" s="18" t="str">
        <f>IF($I756="","",IF($I756="SRD",1,IF($I756="USD",IFERROR(INDEX(Instellingen!$B$22:$B$221,MATCH($C756,Instellingen!$A$22:$A$221,1)),""),IF($I756="EUR",IFERROR(INDEX(Instellingen!$C$22:$C$221,MATCH($C756,Instellingen!$A$22:$A$221,1)),""),""))))</f>
        <v/>
      </c>
      <c r="K756" s="14" t="str">
        <f t="shared" si="66"/>
        <v/>
      </c>
      <c r="L756" s="14" t="str">
        <f t="shared" si="67"/>
        <v/>
      </c>
      <c r="M756" s="14" t="str">
        <f>IF($B756="","",IFERROR(VLOOKUP($B756,Facturen!$A$3:$W$304,11,FALSE),""))</f>
        <v/>
      </c>
      <c r="N756" s="15" t="str">
        <f t="shared" si="68"/>
        <v/>
      </c>
      <c r="O756" s="15" t="str">
        <f>IF($B756="","",IFERROR(IF(VLOOKUP($B756,Facturen!$A$3:$W$304,7,FALSE)="",Instellingen!$B$4,VLOOKUP($B756,Facturen!$A$3:$W$304,7,FALSE)),""))</f>
        <v/>
      </c>
      <c r="P756" s="14" t="str">
        <f t="shared" si="69"/>
        <v/>
      </c>
      <c r="Q756" s="14" t="str">
        <f t="shared" si="70"/>
        <v/>
      </c>
      <c r="R756" s="14" t="str">
        <f t="shared" si="71"/>
        <v/>
      </c>
      <c r="S756" s="6"/>
    </row>
    <row r="757" spans="1:19" x14ac:dyDescent="0.3">
      <c r="A757" s="6"/>
      <c r="B757" s="6"/>
      <c r="C757" s="8"/>
      <c r="D757" s="6"/>
      <c r="E757" s="7"/>
      <c r="F757" s="6"/>
      <c r="G757" s="12"/>
      <c r="H757" s="18" t="str">
        <f>IF($F757="","",IF($F757="SRD",1,IF($F757="USD",IFERROR(INDEX(Instellingen!$B$22:$B$221,MATCH($C757,Instellingen!$A$22:$A$221,1)),""),IF($F757="EUR",IFERROR(INDEX(Instellingen!$C$22:$C$221,MATCH($C757,Instellingen!$A$22:$A$221,1)),""),""))))</f>
        <v/>
      </c>
      <c r="I757" s="16" t="str">
        <f>IF($B757="","",IFERROR(VLOOKUP($B757,Facturen!$A$3:$W$304,5,FALSE),""))</f>
        <v/>
      </c>
      <c r="J757" s="18" t="str">
        <f>IF($I757="","",IF($I757="SRD",1,IF($I757="USD",IFERROR(INDEX(Instellingen!$B$22:$B$221,MATCH($C757,Instellingen!$A$22:$A$221,1)),""),IF($I757="EUR",IFERROR(INDEX(Instellingen!$C$22:$C$221,MATCH($C757,Instellingen!$A$22:$A$221,1)),""),""))))</f>
        <v/>
      </c>
      <c r="K757" s="14" t="str">
        <f t="shared" si="66"/>
        <v/>
      </c>
      <c r="L757" s="14" t="str">
        <f t="shared" si="67"/>
        <v/>
      </c>
      <c r="M757" s="14" t="str">
        <f>IF($B757="","",IFERROR(VLOOKUP($B757,Facturen!$A$3:$W$304,11,FALSE),""))</f>
        <v/>
      </c>
      <c r="N757" s="15" t="str">
        <f t="shared" si="68"/>
        <v/>
      </c>
      <c r="O757" s="15" t="str">
        <f>IF($B757="","",IFERROR(IF(VLOOKUP($B757,Facturen!$A$3:$W$304,7,FALSE)="",Instellingen!$B$4,VLOOKUP($B757,Facturen!$A$3:$W$304,7,FALSE)),""))</f>
        <v/>
      </c>
      <c r="P757" s="14" t="str">
        <f t="shared" si="69"/>
        <v/>
      </c>
      <c r="Q757" s="14" t="str">
        <f t="shared" si="70"/>
        <v/>
      </c>
      <c r="R757" s="14" t="str">
        <f t="shared" si="71"/>
        <v/>
      </c>
      <c r="S757" s="6"/>
    </row>
    <row r="758" spans="1:19" x14ac:dyDescent="0.3">
      <c r="A758" s="6"/>
      <c r="B758" s="6"/>
      <c r="C758" s="8"/>
      <c r="D758" s="6"/>
      <c r="E758" s="7"/>
      <c r="F758" s="6"/>
      <c r="G758" s="12"/>
      <c r="H758" s="18" t="str">
        <f>IF($F758="","",IF($F758="SRD",1,IF($F758="USD",IFERROR(INDEX(Instellingen!$B$22:$B$221,MATCH($C758,Instellingen!$A$22:$A$221,1)),""),IF($F758="EUR",IFERROR(INDEX(Instellingen!$C$22:$C$221,MATCH($C758,Instellingen!$A$22:$A$221,1)),""),""))))</f>
        <v/>
      </c>
      <c r="I758" s="16" t="str">
        <f>IF($B758="","",IFERROR(VLOOKUP($B758,Facturen!$A$3:$W$304,5,FALSE),""))</f>
        <v/>
      </c>
      <c r="J758" s="18" t="str">
        <f>IF($I758="","",IF($I758="SRD",1,IF($I758="USD",IFERROR(INDEX(Instellingen!$B$22:$B$221,MATCH($C758,Instellingen!$A$22:$A$221,1)),""),IF($I758="EUR",IFERROR(INDEX(Instellingen!$C$22:$C$221,MATCH($C758,Instellingen!$A$22:$A$221,1)),""),""))))</f>
        <v/>
      </c>
      <c r="K758" s="14" t="str">
        <f t="shared" si="66"/>
        <v/>
      </c>
      <c r="L758" s="14" t="str">
        <f t="shared" si="67"/>
        <v/>
      </c>
      <c r="M758" s="14" t="str">
        <f>IF($B758="","",IFERROR(VLOOKUP($B758,Facturen!$A$3:$W$304,11,FALSE),""))</f>
        <v/>
      </c>
      <c r="N758" s="15" t="str">
        <f t="shared" si="68"/>
        <v/>
      </c>
      <c r="O758" s="15" t="str">
        <f>IF($B758="","",IFERROR(IF(VLOOKUP($B758,Facturen!$A$3:$W$304,7,FALSE)="",Instellingen!$B$4,VLOOKUP($B758,Facturen!$A$3:$W$304,7,FALSE)),""))</f>
        <v/>
      </c>
      <c r="P758" s="14" t="str">
        <f t="shared" si="69"/>
        <v/>
      </c>
      <c r="Q758" s="14" t="str">
        <f t="shared" si="70"/>
        <v/>
      </c>
      <c r="R758" s="14" t="str">
        <f t="shared" si="71"/>
        <v/>
      </c>
      <c r="S758" s="6"/>
    </row>
    <row r="759" spans="1:19" x14ac:dyDescent="0.3">
      <c r="A759" s="6"/>
      <c r="B759" s="6"/>
      <c r="C759" s="8"/>
      <c r="D759" s="6"/>
      <c r="E759" s="7"/>
      <c r="F759" s="6"/>
      <c r="G759" s="12"/>
      <c r="H759" s="18" t="str">
        <f>IF($F759="","",IF($F759="SRD",1,IF($F759="USD",IFERROR(INDEX(Instellingen!$B$22:$B$221,MATCH($C759,Instellingen!$A$22:$A$221,1)),""),IF($F759="EUR",IFERROR(INDEX(Instellingen!$C$22:$C$221,MATCH($C759,Instellingen!$A$22:$A$221,1)),""),""))))</f>
        <v/>
      </c>
      <c r="I759" s="16" t="str">
        <f>IF($B759="","",IFERROR(VLOOKUP($B759,Facturen!$A$3:$W$304,5,FALSE),""))</f>
        <v/>
      </c>
      <c r="J759" s="18" t="str">
        <f>IF($I759="","",IF($I759="SRD",1,IF($I759="USD",IFERROR(INDEX(Instellingen!$B$22:$B$221,MATCH($C759,Instellingen!$A$22:$A$221,1)),""),IF($I759="EUR",IFERROR(INDEX(Instellingen!$C$22:$C$221,MATCH($C759,Instellingen!$A$22:$A$221,1)),""),""))))</f>
        <v/>
      </c>
      <c r="K759" s="14" t="str">
        <f t="shared" si="66"/>
        <v/>
      </c>
      <c r="L759" s="14" t="str">
        <f t="shared" si="67"/>
        <v/>
      </c>
      <c r="M759" s="14" t="str">
        <f>IF($B759="","",IFERROR(VLOOKUP($B759,Facturen!$A$3:$W$304,11,FALSE),""))</f>
        <v/>
      </c>
      <c r="N759" s="15" t="str">
        <f t="shared" si="68"/>
        <v/>
      </c>
      <c r="O759" s="15" t="str">
        <f>IF($B759="","",IFERROR(IF(VLOOKUP($B759,Facturen!$A$3:$W$304,7,FALSE)="",Instellingen!$B$4,VLOOKUP($B759,Facturen!$A$3:$W$304,7,FALSE)),""))</f>
        <v/>
      </c>
      <c r="P759" s="14" t="str">
        <f t="shared" si="69"/>
        <v/>
      </c>
      <c r="Q759" s="14" t="str">
        <f t="shared" si="70"/>
        <v/>
      </c>
      <c r="R759" s="14" t="str">
        <f t="shared" si="71"/>
        <v/>
      </c>
      <c r="S759" s="6"/>
    </row>
    <row r="760" spans="1:19" x14ac:dyDescent="0.3">
      <c r="A760" s="6"/>
      <c r="B760" s="6"/>
      <c r="C760" s="8"/>
      <c r="D760" s="6"/>
      <c r="E760" s="7"/>
      <c r="F760" s="6"/>
      <c r="G760" s="12"/>
      <c r="H760" s="18" t="str">
        <f>IF($F760="","",IF($F760="SRD",1,IF($F760="USD",IFERROR(INDEX(Instellingen!$B$22:$B$221,MATCH($C760,Instellingen!$A$22:$A$221,1)),""),IF($F760="EUR",IFERROR(INDEX(Instellingen!$C$22:$C$221,MATCH($C760,Instellingen!$A$22:$A$221,1)),""),""))))</f>
        <v/>
      </c>
      <c r="I760" s="16" t="str">
        <f>IF($B760="","",IFERROR(VLOOKUP($B760,Facturen!$A$3:$W$304,5,FALSE),""))</f>
        <v/>
      </c>
      <c r="J760" s="18" t="str">
        <f>IF($I760="","",IF($I760="SRD",1,IF($I760="USD",IFERROR(INDEX(Instellingen!$B$22:$B$221,MATCH($C760,Instellingen!$A$22:$A$221,1)),""),IF($I760="EUR",IFERROR(INDEX(Instellingen!$C$22:$C$221,MATCH($C760,Instellingen!$A$22:$A$221,1)),""),""))))</f>
        <v/>
      </c>
      <c r="K760" s="14" t="str">
        <f t="shared" si="66"/>
        <v/>
      </c>
      <c r="L760" s="14" t="str">
        <f t="shared" si="67"/>
        <v/>
      </c>
      <c r="M760" s="14" t="str">
        <f>IF($B760="","",IFERROR(VLOOKUP($B760,Facturen!$A$3:$W$304,11,FALSE),""))</f>
        <v/>
      </c>
      <c r="N760" s="15" t="str">
        <f t="shared" si="68"/>
        <v/>
      </c>
      <c r="O760" s="15" t="str">
        <f>IF($B760="","",IFERROR(IF(VLOOKUP($B760,Facturen!$A$3:$W$304,7,FALSE)="",Instellingen!$B$4,VLOOKUP($B760,Facturen!$A$3:$W$304,7,FALSE)),""))</f>
        <v/>
      </c>
      <c r="P760" s="14" t="str">
        <f t="shared" si="69"/>
        <v/>
      </c>
      <c r="Q760" s="14" t="str">
        <f t="shared" si="70"/>
        <v/>
      </c>
      <c r="R760" s="14" t="str">
        <f t="shared" si="71"/>
        <v/>
      </c>
      <c r="S760" s="6"/>
    </row>
    <row r="761" spans="1:19" x14ac:dyDescent="0.3">
      <c r="A761" s="6"/>
      <c r="B761" s="6"/>
      <c r="C761" s="8"/>
      <c r="D761" s="6"/>
      <c r="E761" s="7"/>
      <c r="F761" s="6"/>
      <c r="G761" s="12"/>
      <c r="H761" s="18" t="str">
        <f>IF($F761="","",IF($F761="SRD",1,IF($F761="USD",IFERROR(INDEX(Instellingen!$B$22:$B$221,MATCH($C761,Instellingen!$A$22:$A$221,1)),""),IF($F761="EUR",IFERROR(INDEX(Instellingen!$C$22:$C$221,MATCH($C761,Instellingen!$A$22:$A$221,1)),""),""))))</f>
        <v/>
      </c>
      <c r="I761" s="16" t="str">
        <f>IF($B761="","",IFERROR(VLOOKUP($B761,Facturen!$A$3:$W$304,5,FALSE),""))</f>
        <v/>
      </c>
      <c r="J761" s="18" t="str">
        <f>IF($I761="","",IF($I761="SRD",1,IF($I761="USD",IFERROR(INDEX(Instellingen!$B$22:$B$221,MATCH($C761,Instellingen!$A$22:$A$221,1)),""),IF($I761="EUR",IFERROR(INDEX(Instellingen!$C$22:$C$221,MATCH($C761,Instellingen!$A$22:$A$221,1)),""),""))))</f>
        <v/>
      </c>
      <c r="K761" s="14" t="str">
        <f t="shared" si="66"/>
        <v/>
      </c>
      <c r="L761" s="14" t="str">
        <f t="shared" si="67"/>
        <v/>
      </c>
      <c r="M761" s="14" t="str">
        <f>IF($B761="","",IFERROR(VLOOKUP($B761,Facturen!$A$3:$W$304,11,FALSE),""))</f>
        <v/>
      </c>
      <c r="N761" s="15" t="str">
        <f t="shared" si="68"/>
        <v/>
      </c>
      <c r="O761" s="15" t="str">
        <f>IF($B761="","",IFERROR(IF(VLOOKUP($B761,Facturen!$A$3:$W$304,7,FALSE)="",Instellingen!$B$4,VLOOKUP($B761,Facturen!$A$3:$W$304,7,FALSE)),""))</f>
        <v/>
      </c>
      <c r="P761" s="14" t="str">
        <f t="shared" si="69"/>
        <v/>
      </c>
      <c r="Q761" s="14" t="str">
        <f t="shared" si="70"/>
        <v/>
      </c>
      <c r="R761" s="14" t="str">
        <f t="shared" si="71"/>
        <v/>
      </c>
      <c r="S761" s="6"/>
    </row>
    <row r="762" spans="1:19" x14ac:dyDescent="0.3">
      <c r="A762" s="6"/>
      <c r="B762" s="6"/>
      <c r="C762" s="8"/>
      <c r="D762" s="6"/>
      <c r="E762" s="7"/>
      <c r="F762" s="6"/>
      <c r="G762" s="12"/>
      <c r="H762" s="18" t="str">
        <f>IF($F762="","",IF($F762="SRD",1,IF($F762="USD",IFERROR(INDEX(Instellingen!$B$22:$B$221,MATCH($C762,Instellingen!$A$22:$A$221,1)),""),IF($F762="EUR",IFERROR(INDEX(Instellingen!$C$22:$C$221,MATCH($C762,Instellingen!$A$22:$A$221,1)),""),""))))</f>
        <v/>
      </c>
      <c r="I762" s="16" t="str">
        <f>IF($B762="","",IFERROR(VLOOKUP($B762,Facturen!$A$3:$W$304,5,FALSE),""))</f>
        <v/>
      </c>
      <c r="J762" s="18" t="str">
        <f>IF($I762="","",IF($I762="SRD",1,IF($I762="USD",IFERROR(INDEX(Instellingen!$B$22:$B$221,MATCH($C762,Instellingen!$A$22:$A$221,1)),""),IF($I762="EUR",IFERROR(INDEX(Instellingen!$C$22:$C$221,MATCH($C762,Instellingen!$A$22:$A$221,1)),""),""))))</f>
        <v/>
      </c>
      <c r="K762" s="14" t="str">
        <f t="shared" si="66"/>
        <v/>
      </c>
      <c r="L762" s="14" t="str">
        <f t="shared" si="67"/>
        <v/>
      </c>
      <c r="M762" s="14" t="str">
        <f>IF($B762="","",IFERROR(VLOOKUP($B762,Facturen!$A$3:$W$304,11,FALSE),""))</f>
        <v/>
      </c>
      <c r="N762" s="15" t="str">
        <f t="shared" si="68"/>
        <v/>
      </c>
      <c r="O762" s="15" t="str">
        <f>IF($B762="","",IFERROR(IF(VLOOKUP($B762,Facturen!$A$3:$W$304,7,FALSE)="",Instellingen!$B$4,VLOOKUP($B762,Facturen!$A$3:$W$304,7,FALSE)),""))</f>
        <v/>
      </c>
      <c r="P762" s="14" t="str">
        <f t="shared" si="69"/>
        <v/>
      </c>
      <c r="Q762" s="14" t="str">
        <f t="shared" si="70"/>
        <v/>
      </c>
      <c r="R762" s="14" t="str">
        <f t="shared" si="71"/>
        <v/>
      </c>
      <c r="S762" s="6"/>
    </row>
    <row r="763" spans="1:19" x14ac:dyDescent="0.3">
      <c r="A763" s="6"/>
      <c r="B763" s="6"/>
      <c r="C763" s="8"/>
      <c r="D763" s="6"/>
      <c r="E763" s="7"/>
      <c r="F763" s="6"/>
      <c r="G763" s="12"/>
      <c r="H763" s="18" t="str">
        <f>IF($F763="","",IF($F763="SRD",1,IF($F763="USD",IFERROR(INDEX(Instellingen!$B$22:$B$221,MATCH($C763,Instellingen!$A$22:$A$221,1)),""),IF($F763="EUR",IFERROR(INDEX(Instellingen!$C$22:$C$221,MATCH($C763,Instellingen!$A$22:$A$221,1)),""),""))))</f>
        <v/>
      </c>
      <c r="I763" s="16" t="str">
        <f>IF($B763="","",IFERROR(VLOOKUP($B763,Facturen!$A$3:$W$304,5,FALSE),""))</f>
        <v/>
      </c>
      <c r="J763" s="18" t="str">
        <f>IF($I763="","",IF($I763="SRD",1,IF($I763="USD",IFERROR(INDEX(Instellingen!$B$22:$B$221,MATCH($C763,Instellingen!$A$22:$A$221,1)),""),IF($I763="EUR",IFERROR(INDEX(Instellingen!$C$22:$C$221,MATCH($C763,Instellingen!$A$22:$A$221,1)),""),""))))</f>
        <v/>
      </c>
      <c r="K763" s="14" t="str">
        <f t="shared" si="66"/>
        <v/>
      </c>
      <c r="L763" s="14" t="str">
        <f t="shared" si="67"/>
        <v/>
      </c>
      <c r="M763" s="14" t="str">
        <f>IF($B763="","",IFERROR(VLOOKUP($B763,Facturen!$A$3:$W$304,11,FALSE),""))</f>
        <v/>
      </c>
      <c r="N763" s="15" t="str">
        <f t="shared" si="68"/>
        <v/>
      </c>
      <c r="O763" s="15" t="str">
        <f>IF($B763="","",IFERROR(IF(VLOOKUP($B763,Facturen!$A$3:$W$304,7,FALSE)="",Instellingen!$B$4,VLOOKUP($B763,Facturen!$A$3:$W$304,7,FALSE)),""))</f>
        <v/>
      </c>
      <c r="P763" s="14" t="str">
        <f t="shared" si="69"/>
        <v/>
      </c>
      <c r="Q763" s="14" t="str">
        <f t="shared" si="70"/>
        <v/>
      </c>
      <c r="R763" s="14" t="str">
        <f t="shared" si="71"/>
        <v/>
      </c>
      <c r="S763" s="6"/>
    </row>
    <row r="764" spans="1:19" x14ac:dyDescent="0.3">
      <c r="A764" s="6"/>
      <c r="B764" s="6"/>
      <c r="C764" s="8"/>
      <c r="D764" s="6"/>
      <c r="E764" s="7"/>
      <c r="F764" s="6"/>
      <c r="G764" s="12"/>
      <c r="H764" s="18" t="str">
        <f>IF($F764="","",IF($F764="SRD",1,IF($F764="USD",IFERROR(INDEX(Instellingen!$B$22:$B$221,MATCH($C764,Instellingen!$A$22:$A$221,1)),""),IF($F764="EUR",IFERROR(INDEX(Instellingen!$C$22:$C$221,MATCH($C764,Instellingen!$A$22:$A$221,1)),""),""))))</f>
        <v/>
      </c>
      <c r="I764" s="16" t="str">
        <f>IF($B764="","",IFERROR(VLOOKUP($B764,Facturen!$A$3:$W$304,5,FALSE),""))</f>
        <v/>
      </c>
      <c r="J764" s="18" t="str">
        <f>IF($I764="","",IF($I764="SRD",1,IF($I764="USD",IFERROR(INDEX(Instellingen!$B$22:$B$221,MATCH($C764,Instellingen!$A$22:$A$221,1)),""),IF($I764="EUR",IFERROR(INDEX(Instellingen!$C$22:$C$221,MATCH($C764,Instellingen!$A$22:$A$221,1)),""),""))))</f>
        <v/>
      </c>
      <c r="K764" s="14" t="str">
        <f t="shared" si="66"/>
        <v/>
      </c>
      <c r="L764" s="14" t="str">
        <f t="shared" si="67"/>
        <v/>
      </c>
      <c r="M764" s="14" t="str">
        <f>IF($B764="","",IFERROR(VLOOKUP($B764,Facturen!$A$3:$W$304,11,FALSE),""))</f>
        <v/>
      </c>
      <c r="N764" s="15" t="str">
        <f t="shared" si="68"/>
        <v/>
      </c>
      <c r="O764" s="15" t="str">
        <f>IF($B764="","",IFERROR(IF(VLOOKUP($B764,Facturen!$A$3:$W$304,7,FALSE)="",Instellingen!$B$4,VLOOKUP($B764,Facturen!$A$3:$W$304,7,FALSE)),""))</f>
        <v/>
      </c>
      <c r="P764" s="14" t="str">
        <f t="shared" si="69"/>
        <v/>
      </c>
      <c r="Q764" s="14" t="str">
        <f t="shared" si="70"/>
        <v/>
      </c>
      <c r="R764" s="14" t="str">
        <f t="shared" si="71"/>
        <v/>
      </c>
      <c r="S764" s="6"/>
    </row>
    <row r="765" spans="1:19" x14ac:dyDescent="0.3">
      <c r="A765" s="6"/>
      <c r="B765" s="6"/>
      <c r="C765" s="8"/>
      <c r="D765" s="6"/>
      <c r="E765" s="7"/>
      <c r="F765" s="6"/>
      <c r="G765" s="12"/>
      <c r="H765" s="18" t="str">
        <f>IF($F765="","",IF($F765="SRD",1,IF($F765="USD",IFERROR(INDEX(Instellingen!$B$22:$B$221,MATCH($C765,Instellingen!$A$22:$A$221,1)),""),IF($F765="EUR",IFERROR(INDEX(Instellingen!$C$22:$C$221,MATCH($C765,Instellingen!$A$22:$A$221,1)),""),""))))</f>
        <v/>
      </c>
      <c r="I765" s="16" t="str">
        <f>IF($B765="","",IFERROR(VLOOKUP($B765,Facturen!$A$3:$W$304,5,FALSE),""))</f>
        <v/>
      </c>
      <c r="J765" s="18" t="str">
        <f>IF($I765="","",IF($I765="SRD",1,IF($I765="USD",IFERROR(INDEX(Instellingen!$B$22:$B$221,MATCH($C765,Instellingen!$A$22:$A$221,1)),""),IF($I765="EUR",IFERROR(INDEX(Instellingen!$C$22:$C$221,MATCH($C765,Instellingen!$A$22:$A$221,1)),""),""))))</f>
        <v/>
      </c>
      <c r="K765" s="14" t="str">
        <f t="shared" si="66"/>
        <v/>
      </c>
      <c r="L765" s="14" t="str">
        <f t="shared" si="67"/>
        <v/>
      </c>
      <c r="M765" s="14" t="str">
        <f>IF($B765="","",IFERROR(VLOOKUP($B765,Facturen!$A$3:$W$304,11,FALSE),""))</f>
        <v/>
      </c>
      <c r="N765" s="15" t="str">
        <f t="shared" si="68"/>
        <v/>
      </c>
      <c r="O765" s="15" t="str">
        <f>IF($B765="","",IFERROR(IF(VLOOKUP($B765,Facturen!$A$3:$W$304,7,FALSE)="",Instellingen!$B$4,VLOOKUP($B765,Facturen!$A$3:$W$304,7,FALSE)),""))</f>
        <v/>
      </c>
      <c r="P765" s="14" t="str">
        <f t="shared" si="69"/>
        <v/>
      </c>
      <c r="Q765" s="14" t="str">
        <f t="shared" si="70"/>
        <v/>
      </c>
      <c r="R765" s="14" t="str">
        <f t="shared" si="71"/>
        <v/>
      </c>
      <c r="S765" s="6"/>
    </row>
    <row r="766" spans="1:19" x14ac:dyDescent="0.3">
      <c r="A766" s="6"/>
      <c r="B766" s="6"/>
      <c r="C766" s="8"/>
      <c r="D766" s="6"/>
      <c r="E766" s="7"/>
      <c r="F766" s="6"/>
      <c r="G766" s="12"/>
      <c r="H766" s="18" t="str">
        <f>IF($F766="","",IF($F766="SRD",1,IF($F766="USD",IFERROR(INDEX(Instellingen!$B$22:$B$221,MATCH($C766,Instellingen!$A$22:$A$221,1)),""),IF($F766="EUR",IFERROR(INDEX(Instellingen!$C$22:$C$221,MATCH($C766,Instellingen!$A$22:$A$221,1)),""),""))))</f>
        <v/>
      </c>
      <c r="I766" s="16" t="str">
        <f>IF($B766="","",IFERROR(VLOOKUP($B766,Facturen!$A$3:$W$304,5,FALSE),""))</f>
        <v/>
      </c>
      <c r="J766" s="18" t="str">
        <f>IF($I766="","",IF($I766="SRD",1,IF($I766="USD",IFERROR(INDEX(Instellingen!$B$22:$B$221,MATCH($C766,Instellingen!$A$22:$A$221,1)),""),IF($I766="EUR",IFERROR(INDEX(Instellingen!$C$22:$C$221,MATCH($C766,Instellingen!$A$22:$A$221,1)),""),""))))</f>
        <v/>
      </c>
      <c r="K766" s="14" t="str">
        <f t="shared" si="66"/>
        <v/>
      </c>
      <c r="L766" s="14" t="str">
        <f t="shared" si="67"/>
        <v/>
      </c>
      <c r="M766" s="14" t="str">
        <f>IF($B766="","",IFERROR(VLOOKUP($B766,Facturen!$A$3:$W$304,11,FALSE),""))</f>
        <v/>
      </c>
      <c r="N766" s="15" t="str">
        <f t="shared" si="68"/>
        <v/>
      </c>
      <c r="O766" s="15" t="str">
        <f>IF($B766="","",IFERROR(IF(VLOOKUP($B766,Facturen!$A$3:$W$304,7,FALSE)="",Instellingen!$B$4,VLOOKUP($B766,Facturen!$A$3:$W$304,7,FALSE)),""))</f>
        <v/>
      </c>
      <c r="P766" s="14" t="str">
        <f t="shared" si="69"/>
        <v/>
      </c>
      <c r="Q766" s="14" t="str">
        <f t="shared" si="70"/>
        <v/>
      </c>
      <c r="R766" s="14" t="str">
        <f t="shared" si="71"/>
        <v/>
      </c>
      <c r="S766" s="6"/>
    </row>
    <row r="767" spans="1:19" x14ac:dyDescent="0.3">
      <c r="A767" s="6"/>
      <c r="B767" s="6"/>
      <c r="C767" s="8"/>
      <c r="D767" s="6"/>
      <c r="E767" s="7"/>
      <c r="F767" s="6"/>
      <c r="G767" s="12"/>
      <c r="H767" s="18" t="str">
        <f>IF($F767="","",IF($F767="SRD",1,IF($F767="USD",IFERROR(INDEX(Instellingen!$B$22:$B$221,MATCH($C767,Instellingen!$A$22:$A$221,1)),""),IF($F767="EUR",IFERROR(INDEX(Instellingen!$C$22:$C$221,MATCH($C767,Instellingen!$A$22:$A$221,1)),""),""))))</f>
        <v/>
      </c>
      <c r="I767" s="16" t="str">
        <f>IF($B767="","",IFERROR(VLOOKUP($B767,Facturen!$A$3:$W$304,5,FALSE),""))</f>
        <v/>
      </c>
      <c r="J767" s="18" t="str">
        <f>IF($I767="","",IF($I767="SRD",1,IF($I767="USD",IFERROR(INDEX(Instellingen!$B$22:$B$221,MATCH($C767,Instellingen!$A$22:$A$221,1)),""),IF($I767="EUR",IFERROR(INDEX(Instellingen!$C$22:$C$221,MATCH($C767,Instellingen!$A$22:$A$221,1)),""),""))))</f>
        <v/>
      </c>
      <c r="K767" s="14" t="str">
        <f t="shared" si="66"/>
        <v/>
      </c>
      <c r="L767" s="14" t="str">
        <f t="shared" si="67"/>
        <v/>
      </c>
      <c r="M767" s="14" t="str">
        <f>IF($B767="","",IFERROR(VLOOKUP($B767,Facturen!$A$3:$W$304,11,FALSE),""))</f>
        <v/>
      </c>
      <c r="N767" s="15" t="str">
        <f t="shared" si="68"/>
        <v/>
      </c>
      <c r="O767" s="15" t="str">
        <f>IF($B767="","",IFERROR(IF(VLOOKUP($B767,Facturen!$A$3:$W$304,7,FALSE)="",Instellingen!$B$4,VLOOKUP($B767,Facturen!$A$3:$W$304,7,FALSE)),""))</f>
        <v/>
      </c>
      <c r="P767" s="14" t="str">
        <f t="shared" si="69"/>
        <v/>
      </c>
      <c r="Q767" s="14" t="str">
        <f t="shared" si="70"/>
        <v/>
      </c>
      <c r="R767" s="14" t="str">
        <f t="shared" si="71"/>
        <v/>
      </c>
      <c r="S767" s="6"/>
    </row>
    <row r="768" spans="1:19" x14ac:dyDescent="0.3">
      <c r="A768" s="6"/>
      <c r="B768" s="6"/>
      <c r="C768" s="8"/>
      <c r="D768" s="6"/>
      <c r="E768" s="7"/>
      <c r="F768" s="6"/>
      <c r="G768" s="12"/>
      <c r="H768" s="18" t="str">
        <f>IF($F768="","",IF($F768="SRD",1,IF($F768="USD",IFERROR(INDEX(Instellingen!$B$22:$B$221,MATCH($C768,Instellingen!$A$22:$A$221,1)),""),IF($F768="EUR",IFERROR(INDEX(Instellingen!$C$22:$C$221,MATCH($C768,Instellingen!$A$22:$A$221,1)),""),""))))</f>
        <v/>
      </c>
      <c r="I768" s="16" t="str">
        <f>IF($B768="","",IFERROR(VLOOKUP($B768,Facturen!$A$3:$W$304,5,FALSE),""))</f>
        <v/>
      </c>
      <c r="J768" s="18" t="str">
        <f>IF($I768="","",IF($I768="SRD",1,IF($I768="USD",IFERROR(INDEX(Instellingen!$B$22:$B$221,MATCH($C768,Instellingen!$A$22:$A$221,1)),""),IF($I768="EUR",IFERROR(INDEX(Instellingen!$C$22:$C$221,MATCH($C768,Instellingen!$A$22:$A$221,1)),""),""))))</f>
        <v/>
      </c>
      <c r="K768" s="14" t="str">
        <f t="shared" si="66"/>
        <v/>
      </c>
      <c r="L768" s="14" t="str">
        <f t="shared" si="67"/>
        <v/>
      </c>
      <c r="M768" s="14" t="str">
        <f>IF($B768="","",IFERROR(VLOOKUP($B768,Facturen!$A$3:$W$304,11,FALSE),""))</f>
        <v/>
      </c>
      <c r="N768" s="15" t="str">
        <f t="shared" si="68"/>
        <v/>
      </c>
      <c r="O768" s="15" t="str">
        <f>IF($B768="","",IFERROR(IF(VLOOKUP($B768,Facturen!$A$3:$W$304,7,FALSE)="",Instellingen!$B$4,VLOOKUP($B768,Facturen!$A$3:$W$304,7,FALSE)),""))</f>
        <v/>
      </c>
      <c r="P768" s="14" t="str">
        <f t="shared" si="69"/>
        <v/>
      </c>
      <c r="Q768" s="14" t="str">
        <f t="shared" si="70"/>
        <v/>
      </c>
      <c r="R768" s="14" t="str">
        <f t="shared" si="71"/>
        <v/>
      </c>
      <c r="S768" s="6"/>
    </row>
    <row r="769" spans="1:19" x14ac:dyDescent="0.3">
      <c r="A769" s="6"/>
      <c r="B769" s="6"/>
      <c r="C769" s="8"/>
      <c r="D769" s="6"/>
      <c r="E769" s="7"/>
      <c r="F769" s="6"/>
      <c r="G769" s="12"/>
      <c r="H769" s="18" t="str">
        <f>IF($F769="","",IF($F769="SRD",1,IF($F769="USD",IFERROR(INDEX(Instellingen!$B$22:$B$221,MATCH($C769,Instellingen!$A$22:$A$221,1)),""),IF($F769="EUR",IFERROR(INDEX(Instellingen!$C$22:$C$221,MATCH($C769,Instellingen!$A$22:$A$221,1)),""),""))))</f>
        <v/>
      </c>
      <c r="I769" s="16" t="str">
        <f>IF($B769="","",IFERROR(VLOOKUP($B769,Facturen!$A$3:$W$304,5,FALSE),""))</f>
        <v/>
      </c>
      <c r="J769" s="18" t="str">
        <f>IF($I769="","",IF($I769="SRD",1,IF($I769="USD",IFERROR(INDEX(Instellingen!$B$22:$B$221,MATCH($C769,Instellingen!$A$22:$A$221,1)),""),IF($I769="EUR",IFERROR(INDEX(Instellingen!$C$22:$C$221,MATCH($C769,Instellingen!$A$22:$A$221,1)),""),""))))</f>
        <v/>
      </c>
      <c r="K769" s="14" t="str">
        <f t="shared" si="66"/>
        <v/>
      </c>
      <c r="L769" s="14" t="str">
        <f t="shared" si="67"/>
        <v/>
      </c>
      <c r="M769" s="14" t="str">
        <f>IF($B769="","",IFERROR(VLOOKUP($B769,Facturen!$A$3:$W$304,11,FALSE),""))</f>
        <v/>
      </c>
      <c r="N769" s="15" t="str">
        <f t="shared" si="68"/>
        <v/>
      </c>
      <c r="O769" s="15" t="str">
        <f>IF($B769="","",IFERROR(IF(VLOOKUP($B769,Facturen!$A$3:$W$304,7,FALSE)="",Instellingen!$B$4,VLOOKUP($B769,Facturen!$A$3:$W$304,7,FALSE)),""))</f>
        <v/>
      </c>
      <c r="P769" s="14" t="str">
        <f t="shared" si="69"/>
        <v/>
      </c>
      <c r="Q769" s="14" t="str">
        <f t="shared" si="70"/>
        <v/>
      </c>
      <c r="R769" s="14" t="str">
        <f t="shared" si="71"/>
        <v/>
      </c>
      <c r="S769" s="6"/>
    </row>
    <row r="770" spans="1:19" x14ac:dyDescent="0.3">
      <c r="A770" s="6"/>
      <c r="B770" s="6"/>
      <c r="C770" s="8"/>
      <c r="D770" s="6"/>
      <c r="E770" s="7"/>
      <c r="F770" s="6"/>
      <c r="G770" s="12"/>
      <c r="H770" s="18" t="str">
        <f>IF($F770="","",IF($F770="SRD",1,IF($F770="USD",IFERROR(INDEX(Instellingen!$B$22:$B$221,MATCH($C770,Instellingen!$A$22:$A$221,1)),""),IF($F770="EUR",IFERROR(INDEX(Instellingen!$C$22:$C$221,MATCH($C770,Instellingen!$A$22:$A$221,1)),""),""))))</f>
        <v/>
      </c>
      <c r="I770" s="16" t="str">
        <f>IF($B770="","",IFERROR(VLOOKUP($B770,Facturen!$A$3:$W$304,5,FALSE),""))</f>
        <v/>
      </c>
      <c r="J770" s="18" t="str">
        <f>IF($I770="","",IF($I770="SRD",1,IF($I770="USD",IFERROR(INDEX(Instellingen!$B$22:$B$221,MATCH($C770,Instellingen!$A$22:$A$221,1)),""),IF($I770="EUR",IFERROR(INDEX(Instellingen!$C$22:$C$221,MATCH($C770,Instellingen!$A$22:$A$221,1)),""),""))))</f>
        <v/>
      </c>
      <c r="K770" s="14" t="str">
        <f t="shared" si="66"/>
        <v/>
      </c>
      <c r="L770" s="14" t="str">
        <f t="shared" si="67"/>
        <v/>
      </c>
      <c r="M770" s="14" t="str">
        <f>IF($B770="","",IFERROR(VLOOKUP($B770,Facturen!$A$3:$W$304,11,FALSE),""))</f>
        <v/>
      </c>
      <c r="N770" s="15" t="str">
        <f t="shared" si="68"/>
        <v/>
      </c>
      <c r="O770" s="15" t="str">
        <f>IF($B770="","",IFERROR(IF(VLOOKUP($B770,Facturen!$A$3:$W$304,7,FALSE)="",Instellingen!$B$4,VLOOKUP($B770,Facturen!$A$3:$W$304,7,FALSE)),""))</f>
        <v/>
      </c>
      <c r="P770" s="14" t="str">
        <f t="shared" si="69"/>
        <v/>
      </c>
      <c r="Q770" s="14" t="str">
        <f t="shared" si="70"/>
        <v/>
      </c>
      <c r="R770" s="14" t="str">
        <f t="shared" si="71"/>
        <v/>
      </c>
      <c r="S770" s="6"/>
    </row>
    <row r="771" spans="1:19" x14ac:dyDescent="0.3">
      <c r="A771" s="6"/>
      <c r="B771" s="6"/>
      <c r="C771" s="8"/>
      <c r="D771" s="6"/>
      <c r="E771" s="7"/>
      <c r="F771" s="6"/>
      <c r="G771" s="12"/>
      <c r="H771" s="18" t="str">
        <f>IF($F771="","",IF($F771="SRD",1,IF($F771="USD",IFERROR(INDEX(Instellingen!$B$22:$B$221,MATCH($C771,Instellingen!$A$22:$A$221,1)),""),IF($F771="EUR",IFERROR(INDEX(Instellingen!$C$22:$C$221,MATCH($C771,Instellingen!$A$22:$A$221,1)),""),""))))</f>
        <v/>
      </c>
      <c r="I771" s="16" t="str">
        <f>IF($B771="","",IFERROR(VLOOKUP($B771,Facturen!$A$3:$W$304,5,FALSE),""))</f>
        <v/>
      </c>
      <c r="J771" s="18" t="str">
        <f>IF($I771="","",IF($I771="SRD",1,IF($I771="USD",IFERROR(INDEX(Instellingen!$B$22:$B$221,MATCH($C771,Instellingen!$A$22:$A$221,1)),""),IF($I771="EUR",IFERROR(INDEX(Instellingen!$C$22:$C$221,MATCH($C771,Instellingen!$A$22:$A$221,1)),""),""))))</f>
        <v/>
      </c>
      <c r="K771" s="14" t="str">
        <f t="shared" ref="K771:K802" si="72">IF($G771="","",IFERROR($G771*$H771/$J771,0))</f>
        <v/>
      </c>
      <c r="L771" s="14" t="str">
        <f t="shared" ref="L771:L802" si="73">IF($G771="","",IFERROR($G771*$H771,0))</f>
        <v/>
      </c>
      <c r="M771" s="14" t="str">
        <f>IF($B771="","",IFERROR(VLOOKUP($B771,Facturen!$A$3:$W$304,11,FALSE),""))</f>
        <v/>
      </c>
      <c r="N771" s="15" t="str">
        <f t="shared" ref="N771:N802" si="74">IF($M771="","",IFERROR($K771/$M771,0))</f>
        <v/>
      </c>
      <c r="O771" s="15" t="str">
        <f>IF($B771="","",IFERROR(IF(VLOOKUP($B771,Facturen!$A$3:$W$304,7,FALSE)="",Instellingen!$B$4,VLOOKUP($B771,Facturen!$A$3:$W$304,7,FALSE)),""))</f>
        <v/>
      </c>
      <c r="P771" s="14" t="str">
        <f t="shared" ref="P771:P802" si="75">IF($L771="","",IFERROR($L771*$O771/(1+$O771),0))</f>
        <v/>
      </c>
      <c r="Q771" s="14" t="str">
        <f t="shared" ref="Q771:Q802" si="76">IF($E771="","",IFERROR($M771*$E771,0))</f>
        <v/>
      </c>
      <c r="R771" s="14" t="str">
        <f t="shared" ref="R771:R802" si="77">IF($Q771="","",IFERROR($Q771*$J771/$H771,0))</f>
        <v/>
      </c>
      <c r="S771" s="6"/>
    </row>
    <row r="772" spans="1:19" x14ac:dyDescent="0.3">
      <c r="A772" s="6"/>
      <c r="B772" s="6"/>
      <c r="C772" s="8"/>
      <c r="D772" s="6"/>
      <c r="E772" s="7"/>
      <c r="F772" s="6"/>
      <c r="G772" s="12"/>
      <c r="H772" s="18" t="str">
        <f>IF($F772="","",IF($F772="SRD",1,IF($F772="USD",IFERROR(INDEX(Instellingen!$B$22:$B$221,MATCH($C772,Instellingen!$A$22:$A$221,1)),""),IF($F772="EUR",IFERROR(INDEX(Instellingen!$C$22:$C$221,MATCH($C772,Instellingen!$A$22:$A$221,1)),""),""))))</f>
        <v/>
      </c>
      <c r="I772" s="16" t="str">
        <f>IF($B772="","",IFERROR(VLOOKUP($B772,Facturen!$A$3:$W$304,5,FALSE),""))</f>
        <v/>
      </c>
      <c r="J772" s="18" t="str">
        <f>IF($I772="","",IF($I772="SRD",1,IF($I772="USD",IFERROR(INDEX(Instellingen!$B$22:$B$221,MATCH($C772,Instellingen!$A$22:$A$221,1)),""),IF($I772="EUR",IFERROR(INDEX(Instellingen!$C$22:$C$221,MATCH($C772,Instellingen!$A$22:$A$221,1)),""),""))))</f>
        <v/>
      </c>
      <c r="K772" s="14" t="str">
        <f t="shared" si="72"/>
        <v/>
      </c>
      <c r="L772" s="14" t="str">
        <f t="shared" si="73"/>
        <v/>
      </c>
      <c r="M772" s="14" t="str">
        <f>IF($B772="","",IFERROR(VLOOKUP($B772,Facturen!$A$3:$W$304,11,FALSE),""))</f>
        <v/>
      </c>
      <c r="N772" s="15" t="str">
        <f t="shared" si="74"/>
        <v/>
      </c>
      <c r="O772" s="15" t="str">
        <f>IF($B772="","",IFERROR(IF(VLOOKUP($B772,Facturen!$A$3:$W$304,7,FALSE)="",Instellingen!$B$4,VLOOKUP($B772,Facturen!$A$3:$W$304,7,FALSE)),""))</f>
        <v/>
      </c>
      <c r="P772" s="14" t="str">
        <f t="shared" si="75"/>
        <v/>
      </c>
      <c r="Q772" s="14" t="str">
        <f t="shared" si="76"/>
        <v/>
      </c>
      <c r="R772" s="14" t="str">
        <f t="shared" si="77"/>
        <v/>
      </c>
      <c r="S772" s="6"/>
    </row>
    <row r="773" spans="1:19" x14ac:dyDescent="0.3">
      <c r="A773" s="6"/>
      <c r="B773" s="6"/>
      <c r="C773" s="8"/>
      <c r="D773" s="6"/>
      <c r="E773" s="7"/>
      <c r="F773" s="6"/>
      <c r="G773" s="12"/>
      <c r="H773" s="18" t="str">
        <f>IF($F773="","",IF($F773="SRD",1,IF($F773="USD",IFERROR(INDEX(Instellingen!$B$22:$B$221,MATCH($C773,Instellingen!$A$22:$A$221,1)),""),IF($F773="EUR",IFERROR(INDEX(Instellingen!$C$22:$C$221,MATCH($C773,Instellingen!$A$22:$A$221,1)),""),""))))</f>
        <v/>
      </c>
      <c r="I773" s="16" t="str">
        <f>IF($B773="","",IFERROR(VLOOKUP($B773,Facturen!$A$3:$W$304,5,FALSE),""))</f>
        <v/>
      </c>
      <c r="J773" s="18" t="str">
        <f>IF($I773="","",IF($I773="SRD",1,IF($I773="USD",IFERROR(INDEX(Instellingen!$B$22:$B$221,MATCH($C773,Instellingen!$A$22:$A$221,1)),""),IF($I773="EUR",IFERROR(INDEX(Instellingen!$C$22:$C$221,MATCH($C773,Instellingen!$A$22:$A$221,1)),""),""))))</f>
        <v/>
      </c>
      <c r="K773" s="14" t="str">
        <f t="shared" si="72"/>
        <v/>
      </c>
      <c r="L773" s="14" t="str">
        <f t="shared" si="73"/>
        <v/>
      </c>
      <c r="M773" s="14" t="str">
        <f>IF($B773="","",IFERROR(VLOOKUP($B773,Facturen!$A$3:$W$304,11,FALSE),""))</f>
        <v/>
      </c>
      <c r="N773" s="15" t="str">
        <f t="shared" si="74"/>
        <v/>
      </c>
      <c r="O773" s="15" t="str">
        <f>IF($B773="","",IFERROR(IF(VLOOKUP($B773,Facturen!$A$3:$W$304,7,FALSE)="",Instellingen!$B$4,VLOOKUP($B773,Facturen!$A$3:$W$304,7,FALSE)),""))</f>
        <v/>
      </c>
      <c r="P773" s="14" t="str">
        <f t="shared" si="75"/>
        <v/>
      </c>
      <c r="Q773" s="14" t="str">
        <f t="shared" si="76"/>
        <v/>
      </c>
      <c r="R773" s="14" t="str">
        <f t="shared" si="77"/>
        <v/>
      </c>
      <c r="S773" s="6"/>
    </row>
    <row r="774" spans="1:19" x14ac:dyDescent="0.3">
      <c r="A774" s="6"/>
      <c r="B774" s="6"/>
      <c r="C774" s="8"/>
      <c r="D774" s="6"/>
      <c r="E774" s="7"/>
      <c r="F774" s="6"/>
      <c r="G774" s="12"/>
      <c r="H774" s="18" t="str">
        <f>IF($F774="","",IF($F774="SRD",1,IF($F774="USD",IFERROR(INDEX(Instellingen!$B$22:$B$221,MATCH($C774,Instellingen!$A$22:$A$221,1)),""),IF($F774="EUR",IFERROR(INDEX(Instellingen!$C$22:$C$221,MATCH($C774,Instellingen!$A$22:$A$221,1)),""),""))))</f>
        <v/>
      </c>
      <c r="I774" s="16" t="str">
        <f>IF($B774="","",IFERROR(VLOOKUP($B774,Facturen!$A$3:$W$304,5,FALSE),""))</f>
        <v/>
      </c>
      <c r="J774" s="18" t="str">
        <f>IF($I774="","",IF($I774="SRD",1,IF($I774="USD",IFERROR(INDEX(Instellingen!$B$22:$B$221,MATCH($C774,Instellingen!$A$22:$A$221,1)),""),IF($I774="EUR",IFERROR(INDEX(Instellingen!$C$22:$C$221,MATCH($C774,Instellingen!$A$22:$A$221,1)),""),""))))</f>
        <v/>
      </c>
      <c r="K774" s="14" t="str">
        <f t="shared" si="72"/>
        <v/>
      </c>
      <c r="L774" s="14" t="str">
        <f t="shared" si="73"/>
        <v/>
      </c>
      <c r="M774" s="14" t="str">
        <f>IF($B774="","",IFERROR(VLOOKUP($B774,Facturen!$A$3:$W$304,11,FALSE),""))</f>
        <v/>
      </c>
      <c r="N774" s="15" t="str">
        <f t="shared" si="74"/>
        <v/>
      </c>
      <c r="O774" s="15" t="str">
        <f>IF($B774="","",IFERROR(IF(VLOOKUP($B774,Facturen!$A$3:$W$304,7,FALSE)="",Instellingen!$B$4,VLOOKUP($B774,Facturen!$A$3:$W$304,7,FALSE)),""))</f>
        <v/>
      </c>
      <c r="P774" s="14" t="str">
        <f t="shared" si="75"/>
        <v/>
      </c>
      <c r="Q774" s="14" t="str">
        <f t="shared" si="76"/>
        <v/>
      </c>
      <c r="R774" s="14" t="str">
        <f t="shared" si="77"/>
        <v/>
      </c>
      <c r="S774" s="6"/>
    </row>
    <row r="775" spans="1:19" x14ac:dyDescent="0.3">
      <c r="A775" s="6"/>
      <c r="B775" s="6"/>
      <c r="C775" s="8"/>
      <c r="D775" s="6"/>
      <c r="E775" s="7"/>
      <c r="F775" s="6"/>
      <c r="G775" s="12"/>
      <c r="H775" s="18" t="str">
        <f>IF($F775="","",IF($F775="SRD",1,IF($F775="USD",IFERROR(INDEX(Instellingen!$B$22:$B$221,MATCH($C775,Instellingen!$A$22:$A$221,1)),""),IF($F775="EUR",IFERROR(INDEX(Instellingen!$C$22:$C$221,MATCH($C775,Instellingen!$A$22:$A$221,1)),""),""))))</f>
        <v/>
      </c>
      <c r="I775" s="16" t="str">
        <f>IF($B775="","",IFERROR(VLOOKUP($B775,Facturen!$A$3:$W$304,5,FALSE),""))</f>
        <v/>
      </c>
      <c r="J775" s="18" t="str">
        <f>IF($I775="","",IF($I775="SRD",1,IF($I775="USD",IFERROR(INDEX(Instellingen!$B$22:$B$221,MATCH($C775,Instellingen!$A$22:$A$221,1)),""),IF($I775="EUR",IFERROR(INDEX(Instellingen!$C$22:$C$221,MATCH($C775,Instellingen!$A$22:$A$221,1)),""),""))))</f>
        <v/>
      </c>
      <c r="K775" s="14" t="str">
        <f t="shared" si="72"/>
        <v/>
      </c>
      <c r="L775" s="14" t="str">
        <f t="shared" si="73"/>
        <v/>
      </c>
      <c r="M775" s="14" t="str">
        <f>IF($B775="","",IFERROR(VLOOKUP($B775,Facturen!$A$3:$W$304,11,FALSE),""))</f>
        <v/>
      </c>
      <c r="N775" s="15" t="str">
        <f t="shared" si="74"/>
        <v/>
      </c>
      <c r="O775" s="15" t="str">
        <f>IF($B775="","",IFERROR(IF(VLOOKUP($B775,Facturen!$A$3:$W$304,7,FALSE)="",Instellingen!$B$4,VLOOKUP($B775,Facturen!$A$3:$W$304,7,FALSE)),""))</f>
        <v/>
      </c>
      <c r="P775" s="14" t="str">
        <f t="shared" si="75"/>
        <v/>
      </c>
      <c r="Q775" s="14" t="str">
        <f t="shared" si="76"/>
        <v/>
      </c>
      <c r="R775" s="14" t="str">
        <f t="shared" si="77"/>
        <v/>
      </c>
      <c r="S775" s="6"/>
    </row>
    <row r="776" spans="1:19" x14ac:dyDescent="0.3">
      <c r="A776" s="6"/>
      <c r="B776" s="6"/>
      <c r="C776" s="8"/>
      <c r="D776" s="6"/>
      <c r="E776" s="7"/>
      <c r="F776" s="6"/>
      <c r="G776" s="12"/>
      <c r="H776" s="18" t="str">
        <f>IF($F776="","",IF($F776="SRD",1,IF($F776="USD",IFERROR(INDEX(Instellingen!$B$22:$B$221,MATCH($C776,Instellingen!$A$22:$A$221,1)),""),IF($F776="EUR",IFERROR(INDEX(Instellingen!$C$22:$C$221,MATCH($C776,Instellingen!$A$22:$A$221,1)),""),""))))</f>
        <v/>
      </c>
      <c r="I776" s="16" t="str">
        <f>IF($B776="","",IFERROR(VLOOKUP($B776,Facturen!$A$3:$W$304,5,FALSE),""))</f>
        <v/>
      </c>
      <c r="J776" s="18" t="str">
        <f>IF($I776="","",IF($I776="SRD",1,IF($I776="USD",IFERROR(INDEX(Instellingen!$B$22:$B$221,MATCH($C776,Instellingen!$A$22:$A$221,1)),""),IF($I776="EUR",IFERROR(INDEX(Instellingen!$C$22:$C$221,MATCH($C776,Instellingen!$A$22:$A$221,1)),""),""))))</f>
        <v/>
      </c>
      <c r="K776" s="14" t="str">
        <f t="shared" si="72"/>
        <v/>
      </c>
      <c r="L776" s="14" t="str">
        <f t="shared" si="73"/>
        <v/>
      </c>
      <c r="M776" s="14" t="str">
        <f>IF($B776="","",IFERROR(VLOOKUP($B776,Facturen!$A$3:$W$304,11,FALSE),""))</f>
        <v/>
      </c>
      <c r="N776" s="15" t="str">
        <f t="shared" si="74"/>
        <v/>
      </c>
      <c r="O776" s="15" t="str">
        <f>IF($B776="","",IFERROR(IF(VLOOKUP($B776,Facturen!$A$3:$W$304,7,FALSE)="",Instellingen!$B$4,VLOOKUP($B776,Facturen!$A$3:$W$304,7,FALSE)),""))</f>
        <v/>
      </c>
      <c r="P776" s="14" t="str">
        <f t="shared" si="75"/>
        <v/>
      </c>
      <c r="Q776" s="14" t="str">
        <f t="shared" si="76"/>
        <v/>
      </c>
      <c r="R776" s="14" t="str">
        <f t="shared" si="77"/>
        <v/>
      </c>
      <c r="S776" s="6"/>
    </row>
    <row r="777" spans="1:19" x14ac:dyDescent="0.3">
      <c r="A777" s="6"/>
      <c r="B777" s="6"/>
      <c r="C777" s="8"/>
      <c r="D777" s="6"/>
      <c r="E777" s="7"/>
      <c r="F777" s="6"/>
      <c r="G777" s="12"/>
      <c r="H777" s="18" t="str">
        <f>IF($F777="","",IF($F777="SRD",1,IF($F777="USD",IFERROR(INDEX(Instellingen!$B$22:$B$221,MATCH($C777,Instellingen!$A$22:$A$221,1)),""),IF($F777="EUR",IFERROR(INDEX(Instellingen!$C$22:$C$221,MATCH($C777,Instellingen!$A$22:$A$221,1)),""),""))))</f>
        <v/>
      </c>
      <c r="I777" s="16" t="str">
        <f>IF($B777="","",IFERROR(VLOOKUP($B777,Facturen!$A$3:$W$304,5,FALSE),""))</f>
        <v/>
      </c>
      <c r="J777" s="18" t="str">
        <f>IF($I777="","",IF($I777="SRD",1,IF($I777="USD",IFERROR(INDEX(Instellingen!$B$22:$B$221,MATCH($C777,Instellingen!$A$22:$A$221,1)),""),IF($I777="EUR",IFERROR(INDEX(Instellingen!$C$22:$C$221,MATCH($C777,Instellingen!$A$22:$A$221,1)),""),""))))</f>
        <v/>
      </c>
      <c r="K777" s="14" t="str">
        <f t="shared" si="72"/>
        <v/>
      </c>
      <c r="L777" s="14" t="str">
        <f t="shared" si="73"/>
        <v/>
      </c>
      <c r="M777" s="14" t="str">
        <f>IF($B777="","",IFERROR(VLOOKUP($B777,Facturen!$A$3:$W$304,11,FALSE),""))</f>
        <v/>
      </c>
      <c r="N777" s="15" t="str">
        <f t="shared" si="74"/>
        <v/>
      </c>
      <c r="O777" s="15" t="str">
        <f>IF($B777="","",IFERROR(IF(VLOOKUP($B777,Facturen!$A$3:$W$304,7,FALSE)="",Instellingen!$B$4,VLOOKUP($B777,Facturen!$A$3:$W$304,7,FALSE)),""))</f>
        <v/>
      </c>
      <c r="P777" s="14" t="str">
        <f t="shared" si="75"/>
        <v/>
      </c>
      <c r="Q777" s="14" t="str">
        <f t="shared" si="76"/>
        <v/>
      </c>
      <c r="R777" s="14" t="str">
        <f t="shared" si="77"/>
        <v/>
      </c>
      <c r="S777" s="6"/>
    </row>
    <row r="778" spans="1:19" x14ac:dyDescent="0.3">
      <c r="A778" s="6"/>
      <c r="B778" s="6"/>
      <c r="C778" s="8"/>
      <c r="D778" s="6"/>
      <c r="E778" s="7"/>
      <c r="F778" s="6"/>
      <c r="G778" s="12"/>
      <c r="H778" s="18" t="str">
        <f>IF($F778="","",IF($F778="SRD",1,IF($F778="USD",IFERROR(INDEX(Instellingen!$B$22:$B$221,MATCH($C778,Instellingen!$A$22:$A$221,1)),""),IF($F778="EUR",IFERROR(INDEX(Instellingen!$C$22:$C$221,MATCH($C778,Instellingen!$A$22:$A$221,1)),""),""))))</f>
        <v/>
      </c>
      <c r="I778" s="16" t="str">
        <f>IF($B778="","",IFERROR(VLOOKUP($B778,Facturen!$A$3:$W$304,5,FALSE),""))</f>
        <v/>
      </c>
      <c r="J778" s="18" t="str">
        <f>IF($I778="","",IF($I778="SRD",1,IF($I778="USD",IFERROR(INDEX(Instellingen!$B$22:$B$221,MATCH($C778,Instellingen!$A$22:$A$221,1)),""),IF($I778="EUR",IFERROR(INDEX(Instellingen!$C$22:$C$221,MATCH($C778,Instellingen!$A$22:$A$221,1)),""),""))))</f>
        <v/>
      </c>
      <c r="K778" s="14" t="str">
        <f t="shared" si="72"/>
        <v/>
      </c>
      <c r="L778" s="14" t="str">
        <f t="shared" si="73"/>
        <v/>
      </c>
      <c r="M778" s="14" t="str">
        <f>IF($B778="","",IFERROR(VLOOKUP($B778,Facturen!$A$3:$W$304,11,FALSE),""))</f>
        <v/>
      </c>
      <c r="N778" s="15" t="str">
        <f t="shared" si="74"/>
        <v/>
      </c>
      <c r="O778" s="15" t="str">
        <f>IF($B778="","",IFERROR(IF(VLOOKUP($B778,Facturen!$A$3:$W$304,7,FALSE)="",Instellingen!$B$4,VLOOKUP($B778,Facturen!$A$3:$W$304,7,FALSE)),""))</f>
        <v/>
      </c>
      <c r="P778" s="14" t="str">
        <f t="shared" si="75"/>
        <v/>
      </c>
      <c r="Q778" s="14" t="str">
        <f t="shared" si="76"/>
        <v/>
      </c>
      <c r="R778" s="14" t="str">
        <f t="shared" si="77"/>
        <v/>
      </c>
      <c r="S778" s="6"/>
    </row>
    <row r="779" spans="1:19" x14ac:dyDescent="0.3">
      <c r="A779" s="6"/>
      <c r="B779" s="6"/>
      <c r="C779" s="8"/>
      <c r="D779" s="6"/>
      <c r="E779" s="7"/>
      <c r="F779" s="6"/>
      <c r="G779" s="12"/>
      <c r="H779" s="18" t="str">
        <f>IF($F779="","",IF($F779="SRD",1,IF($F779="USD",IFERROR(INDEX(Instellingen!$B$22:$B$221,MATCH($C779,Instellingen!$A$22:$A$221,1)),""),IF($F779="EUR",IFERROR(INDEX(Instellingen!$C$22:$C$221,MATCH($C779,Instellingen!$A$22:$A$221,1)),""),""))))</f>
        <v/>
      </c>
      <c r="I779" s="16" t="str">
        <f>IF($B779="","",IFERROR(VLOOKUP($B779,Facturen!$A$3:$W$304,5,FALSE),""))</f>
        <v/>
      </c>
      <c r="J779" s="18" t="str">
        <f>IF($I779="","",IF($I779="SRD",1,IF($I779="USD",IFERROR(INDEX(Instellingen!$B$22:$B$221,MATCH($C779,Instellingen!$A$22:$A$221,1)),""),IF($I779="EUR",IFERROR(INDEX(Instellingen!$C$22:$C$221,MATCH($C779,Instellingen!$A$22:$A$221,1)),""),""))))</f>
        <v/>
      </c>
      <c r="K779" s="14" t="str">
        <f t="shared" si="72"/>
        <v/>
      </c>
      <c r="L779" s="14" t="str">
        <f t="shared" si="73"/>
        <v/>
      </c>
      <c r="M779" s="14" t="str">
        <f>IF($B779="","",IFERROR(VLOOKUP($B779,Facturen!$A$3:$W$304,11,FALSE),""))</f>
        <v/>
      </c>
      <c r="N779" s="15" t="str">
        <f t="shared" si="74"/>
        <v/>
      </c>
      <c r="O779" s="15" t="str">
        <f>IF($B779="","",IFERROR(IF(VLOOKUP($B779,Facturen!$A$3:$W$304,7,FALSE)="",Instellingen!$B$4,VLOOKUP($B779,Facturen!$A$3:$W$304,7,FALSE)),""))</f>
        <v/>
      </c>
      <c r="P779" s="14" t="str">
        <f t="shared" si="75"/>
        <v/>
      </c>
      <c r="Q779" s="14" t="str">
        <f t="shared" si="76"/>
        <v/>
      </c>
      <c r="R779" s="14" t="str">
        <f t="shared" si="77"/>
        <v/>
      </c>
      <c r="S779" s="6"/>
    </row>
    <row r="780" spans="1:19" x14ac:dyDescent="0.3">
      <c r="A780" s="6"/>
      <c r="B780" s="6"/>
      <c r="C780" s="8"/>
      <c r="D780" s="6"/>
      <c r="E780" s="7"/>
      <c r="F780" s="6"/>
      <c r="G780" s="12"/>
      <c r="H780" s="18" t="str">
        <f>IF($F780="","",IF($F780="SRD",1,IF($F780="USD",IFERROR(INDEX(Instellingen!$B$22:$B$221,MATCH($C780,Instellingen!$A$22:$A$221,1)),""),IF($F780="EUR",IFERROR(INDEX(Instellingen!$C$22:$C$221,MATCH($C780,Instellingen!$A$22:$A$221,1)),""),""))))</f>
        <v/>
      </c>
      <c r="I780" s="16" t="str">
        <f>IF($B780="","",IFERROR(VLOOKUP($B780,Facturen!$A$3:$W$304,5,FALSE),""))</f>
        <v/>
      </c>
      <c r="J780" s="18" t="str">
        <f>IF($I780="","",IF($I780="SRD",1,IF($I780="USD",IFERROR(INDEX(Instellingen!$B$22:$B$221,MATCH($C780,Instellingen!$A$22:$A$221,1)),""),IF($I780="EUR",IFERROR(INDEX(Instellingen!$C$22:$C$221,MATCH($C780,Instellingen!$A$22:$A$221,1)),""),""))))</f>
        <v/>
      </c>
      <c r="K780" s="14" t="str">
        <f t="shared" si="72"/>
        <v/>
      </c>
      <c r="L780" s="14" t="str">
        <f t="shared" si="73"/>
        <v/>
      </c>
      <c r="M780" s="14" t="str">
        <f>IF($B780="","",IFERROR(VLOOKUP($B780,Facturen!$A$3:$W$304,11,FALSE),""))</f>
        <v/>
      </c>
      <c r="N780" s="15" t="str">
        <f t="shared" si="74"/>
        <v/>
      </c>
      <c r="O780" s="15" t="str">
        <f>IF($B780="","",IFERROR(IF(VLOOKUP($B780,Facturen!$A$3:$W$304,7,FALSE)="",Instellingen!$B$4,VLOOKUP($B780,Facturen!$A$3:$W$304,7,FALSE)),""))</f>
        <v/>
      </c>
      <c r="P780" s="14" t="str">
        <f t="shared" si="75"/>
        <v/>
      </c>
      <c r="Q780" s="14" t="str">
        <f t="shared" si="76"/>
        <v/>
      </c>
      <c r="R780" s="14" t="str">
        <f t="shared" si="77"/>
        <v/>
      </c>
      <c r="S780" s="6"/>
    </row>
    <row r="781" spans="1:19" x14ac:dyDescent="0.3">
      <c r="A781" s="6"/>
      <c r="B781" s="6"/>
      <c r="C781" s="8"/>
      <c r="D781" s="6"/>
      <c r="E781" s="7"/>
      <c r="F781" s="6"/>
      <c r="G781" s="12"/>
      <c r="H781" s="18" t="str">
        <f>IF($F781="","",IF($F781="SRD",1,IF($F781="USD",IFERROR(INDEX(Instellingen!$B$22:$B$221,MATCH($C781,Instellingen!$A$22:$A$221,1)),""),IF($F781="EUR",IFERROR(INDEX(Instellingen!$C$22:$C$221,MATCH($C781,Instellingen!$A$22:$A$221,1)),""),""))))</f>
        <v/>
      </c>
      <c r="I781" s="16" t="str">
        <f>IF($B781="","",IFERROR(VLOOKUP($B781,Facturen!$A$3:$W$304,5,FALSE),""))</f>
        <v/>
      </c>
      <c r="J781" s="18" t="str">
        <f>IF($I781="","",IF($I781="SRD",1,IF($I781="USD",IFERROR(INDEX(Instellingen!$B$22:$B$221,MATCH($C781,Instellingen!$A$22:$A$221,1)),""),IF($I781="EUR",IFERROR(INDEX(Instellingen!$C$22:$C$221,MATCH($C781,Instellingen!$A$22:$A$221,1)),""),""))))</f>
        <v/>
      </c>
      <c r="K781" s="14" t="str">
        <f t="shared" si="72"/>
        <v/>
      </c>
      <c r="L781" s="14" t="str">
        <f t="shared" si="73"/>
        <v/>
      </c>
      <c r="M781" s="14" t="str">
        <f>IF($B781="","",IFERROR(VLOOKUP($B781,Facturen!$A$3:$W$304,11,FALSE),""))</f>
        <v/>
      </c>
      <c r="N781" s="15" t="str">
        <f t="shared" si="74"/>
        <v/>
      </c>
      <c r="O781" s="15" t="str">
        <f>IF($B781="","",IFERROR(IF(VLOOKUP($B781,Facturen!$A$3:$W$304,7,FALSE)="",Instellingen!$B$4,VLOOKUP($B781,Facturen!$A$3:$W$304,7,FALSE)),""))</f>
        <v/>
      </c>
      <c r="P781" s="14" t="str">
        <f t="shared" si="75"/>
        <v/>
      </c>
      <c r="Q781" s="14" t="str">
        <f t="shared" si="76"/>
        <v/>
      </c>
      <c r="R781" s="14" t="str">
        <f t="shared" si="77"/>
        <v/>
      </c>
      <c r="S781" s="6"/>
    </row>
    <row r="782" spans="1:19" x14ac:dyDescent="0.3">
      <c r="A782" s="6"/>
      <c r="B782" s="6"/>
      <c r="C782" s="8"/>
      <c r="D782" s="6"/>
      <c r="E782" s="7"/>
      <c r="F782" s="6"/>
      <c r="G782" s="12"/>
      <c r="H782" s="18" t="str">
        <f>IF($F782="","",IF($F782="SRD",1,IF($F782="USD",IFERROR(INDEX(Instellingen!$B$22:$B$221,MATCH($C782,Instellingen!$A$22:$A$221,1)),""),IF($F782="EUR",IFERROR(INDEX(Instellingen!$C$22:$C$221,MATCH($C782,Instellingen!$A$22:$A$221,1)),""),""))))</f>
        <v/>
      </c>
      <c r="I782" s="16" t="str">
        <f>IF($B782="","",IFERROR(VLOOKUP($B782,Facturen!$A$3:$W$304,5,FALSE),""))</f>
        <v/>
      </c>
      <c r="J782" s="18" t="str">
        <f>IF($I782="","",IF($I782="SRD",1,IF($I782="USD",IFERROR(INDEX(Instellingen!$B$22:$B$221,MATCH($C782,Instellingen!$A$22:$A$221,1)),""),IF($I782="EUR",IFERROR(INDEX(Instellingen!$C$22:$C$221,MATCH($C782,Instellingen!$A$22:$A$221,1)),""),""))))</f>
        <v/>
      </c>
      <c r="K782" s="14" t="str">
        <f t="shared" si="72"/>
        <v/>
      </c>
      <c r="L782" s="14" t="str">
        <f t="shared" si="73"/>
        <v/>
      </c>
      <c r="M782" s="14" t="str">
        <f>IF($B782="","",IFERROR(VLOOKUP($B782,Facturen!$A$3:$W$304,11,FALSE),""))</f>
        <v/>
      </c>
      <c r="N782" s="15" t="str">
        <f t="shared" si="74"/>
        <v/>
      </c>
      <c r="O782" s="15" t="str">
        <f>IF($B782="","",IFERROR(IF(VLOOKUP($B782,Facturen!$A$3:$W$304,7,FALSE)="",Instellingen!$B$4,VLOOKUP($B782,Facturen!$A$3:$W$304,7,FALSE)),""))</f>
        <v/>
      </c>
      <c r="P782" s="14" t="str">
        <f t="shared" si="75"/>
        <v/>
      </c>
      <c r="Q782" s="14" t="str">
        <f t="shared" si="76"/>
        <v/>
      </c>
      <c r="R782" s="14" t="str">
        <f t="shared" si="77"/>
        <v/>
      </c>
      <c r="S782" s="6"/>
    </row>
    <row r="783" spans="1:19" x14ac:dyDescent="0.3">
      <c r="A783" s="6"/>
      <c r="B783" s="6"/>
      <c r="C783" s="8"/>
      <c r="D783" s="6"/>
      <c r="E783" s="7"/>
      <c r="F783" s="6"/>
      <c r="G783" s="12"/>
      <c r="H783" s="18" t="str">
        <f>IF($F783="","",IF($F783="SRD",1,IF($F783="USD",IFERROR(INDEX(Instellingen!$B$22:$B$221,MATCH($C783,Instellingen!$A$22:$A$221,1)),""),IF($F783="EUR",IFERROR(INDEX(Instellingen!$C$22:$C$221,MATCH($C783,Instellingen!$A$22:$A$221,1)),""),""))))</f>
        <v/>
      </c>
      <c r="I783" s="16" t="str">
        <f>IF($B783="","",IFERROR(VLOOKUP($B783,Facturen!$A$3:$W$304,5,FALSE),""))</f>
        <v/>
      </c>
      <c r="J783" s="18" t="str">
        <f>IF($I783="","",IF($I783="SRD",1,IF($I783="USD",IFERROR(INDEX(Instellingen!$B$22:$B$221,MATCH($C783,Instellingen!$A$22:$A$221,1)),""),IF($I783="EUR",IFERROR(INDEX(Instellingen!$C$22:$C$221,MATCH($C783,Instellingen!$A$22:$A$221,1)),""),""))))</f>
        <v/>
      </c>
      <c r="K783" s="14" t="str">
        <f t="shared" si="72"/>
        <v/>
      </c>
      <c r="L783" s="14" t="str">
        <f t="shared" si="73"/>
        <v/>
      </c>
      <c r="M783" s="14" t="str">
        <f>IF($B783="","",IFERROR(VLOOKUP($B783,Facturen!$A$3:$W$304,11,FALSE),""))</f>
        <v/>
      </c>
      <c r="N783" s="15" t="str">
        <f t="shared" si="74"/>
        <v/>
      </c>
      <c r="O783" s="15" t="str">
        <f>IF($B783="","",IFERROR(IF(VLOOKUP($B783,Facturen!$A$3:$W$304,7,FALSE)="",Instellingen!$B$4,VLOOKUP($B783,Facturen!$A$3:$W$304,7,FALSE)),""))</f>
        <v/>
      </c>
      <c r="P783" s="14" t="str">
        <f t="shared" si="75"/>
        <v/>
      </c>
      <c r="Q783" s="14" t="str">
        <f t="shared" si="76"/>
        <v/>
      </c>
      <c r="R783" s="14" t="str">
        <f t="shared" si="77"/>
        <v/>
      </c>
      <c r="S783" s="6"/>
    </row>
    <row r="784" spans="1:19" x14ac:dyDescent="0.3">
      <c r="A784" s="6"/>
      <c r="B784" s="6"/>
      <c r="C784" s="8"/>
      <c r="D784" s="6"/>
      <c r="E784" s="7"/>
      <c r="F784" s="6"/>
      <c r="G784" s="12"/>
      <c r="H784" s="18" t="str">
        <f>IF($F784="","",IF($F784="SRD",1,IF($F784="USD",IFERROR(INDEX(Instellingen!$B$22:$B$221,MATCH($C784,Instellingen!$A$22:$A$221,1)),""),IF($F784="EUR",IFERROR(INDEX(Instellingen!$C$22:$C$221,MATCH($C784,Instellingen!$A$22:$A$221,1)),""),""))))</f>
        <v/>
      </c>
      <c r="I784" s="16" t="str">
        <f>IF($B784="","",IFERROR(VLOOKUP($B784,Facturen!$A$3:$W$304,5,FALSE),""))</f>
        <v/>
      </c>
      <c r="J784" s="18" t="str">
        <f>IF($I784="","",IF($I784="SRD",1,IF($I784="USD",IFERROR(INDEX(Instellingen!$B$22:$B$221,MATCH($C784,Instellingen!$A$22:$A$221,1)),""),IF($I784="EUR",IFERROR(INDEX(Instellingen!$C$22:$C$221,MATCH($C784,Instellingen!$A$22:$A$221,1)),""),""))))</f>
        <v/>
      </c>
      <c r="K784" s="14" t="str">
        <f t="shared" si="72"/>
        <v/>
      </c>
      <c r="L784" s="14" t="str">
        <f t="shared" si="73"/>
        <v/>
      </c>
      <c r="M784" s="14" t="str">
        <f>IF($B784="","",IFERROR(VLOOKUP($B784,Facturen!$A$3:$W$304,11,FALSE),""))</f>
        <v/>
      </c>
      <c r="N784" s="15" t="str">
        <f t="shared" si="74"/>
        <v/>
      </c>
      <c r="O784" s="15" t="str">
        <f>IF($B784="","",IFERROR(IF(VLOOKUP($B784,Facturen!$A$3:$W$304,7,FALSE)="",Instellingen!$B$4,VLOOKUP($B784,Facturen!$A$3:$W$304,7,FALSE)),""))</f>
        <v/>
      </c>
      <c r="P784" s="14" t="str">
        <f t="shared" si="75"/>
        <v/>
      </c>
      <c r="Q784" s="14" t="str">
        <f t="shared" si="76"/>
        <v/>
      </c>
      <c r="R784" s="14" t="str">
        <f t="shared" si="77"/>
        <v/>
      </c>
      <c r="S784" s="6"/>
    </row>
    <row r="785" spans="1:19" x14ac:dyDescent="0.3">
      <c r="A785" s="6"/>
      <c r="B785" s="6"/>
      <c r="C785" s="8"/>
      <c r="D785" s="6"/>
      <c r="E785" s="7"/>
      <c r="F785" s="6"/>
      <c r="G785" s="12"/>
      <c r="H785" s="18" t="str">
        <f>IF($F785="","",IF($F785="SRD",1,IF($F785="USD",IFERROR(INDEX(Instellingen!$B$22:$B$221,MATCH($C785,Instellingen!$A$22:$A$221,1)),""),IF($F785="EUR",IFERROR(INDEX(Instellingen!$C$22:$C$221,MATCH($C785,Instellingen!$A$22:$A$221,1)),""),""))))</f>
        <v/>
      </c>
      <c r="I785" s="16" t="str">
        <f>IF($B785="","",IFERROR(VLOOKUP($B785,Facturen!$A$3:$W$304,5,FALSE),""))</f>
        <v/>
      </c>
      <c r="J785" s="18" t="str">
        <f>IF($I785="","",IF($I785="SRD",1,IF($I785="USD",IFERROR(INDEX(Instellingen!$B$22:$B$221,MATCH($C785,Instellingen!$A$22:$A$221,1)),""),IF($I785="EUR",IFERROR(INDEX(Instellingen!$C$22:$C$221,MATCH($C785,Instellingen!$A$22:$A$221,1)),""),""))))</f>
        <v/>
      </c>
      <c r="K785" s="14" t="str">
        <f t="shared" si="72"/>
        <v/>
      </c>
      <c r="L785" s="14" t="str">
        <f t="shared" si="73"/>
        <v/>
      </c>
      <c r="M785" s="14" t="str">
        <f>IF($B785="","",IFERROR(VLOOKUP($B785,Facturen!$A$3:$W$304,11,FALSE),""))</f>
        <v/>
      </c>
      <c r="N785" s="15" t="str">
        <f t="shared" si="74"/>
        <v/>
      </c>
      <c r="O785" s="15" t="str">
        <f>IF($B785="","",IFERROR(IF(VLOOKUP($B785,Facturen!$A$3:$W$304,7,FALSE)="",Instellingen!$B$4,VLOOKUP($B785,Facturen!$A$3:$W$304,7,FALSE)),""))</f>
        <v/>
      </c>
      <c r="P785" s="14" t="str">
        <f t="shared" si="75"/>
        <v/>
      </c>
      <c r="Q785" s="14" t="str">
        <f t="shared" si="76"/>
        <v/>
      </c>
      <c r="R785" s="14" t="str">
        <f t="shared" si="77"/>
        <v/>
      </c>
      <c r="S785" s="6"/>
    </row>
    <row r="786" spans="1:19" x14ac:dyDescent="0.3">
      <c r="A786" s="6"/>
      <c r="B786" s="6"/>
      <c r="C786" s="8"/>
      <c r="D786" s="6"/>
      <c r="E786" s="7"/>
      <c r="F786" s="6"/>
      <c r="G786" s="12"/>
      <c r="H786" s="18" t="str">
        <f>IF($F786="","",IF($F786="SRD",1,IF($F786="USD",IFERROR(INDEX(Instellingen!$B$22:$B$221,MATCH($C786,Instellingen!$A$22:$A$221,1)),""),IF($F786="EUR",IFERROR(INDEX(Instellingen!$C$22:$C$221,MATCH($C786,Instellingen!$A$22:$A$221,1)),""),""))))</f>
        <v/>
      </c>
      <c r="I786" s="16" t="str">
        <f>IF($B786="","",IFERROR(VLOOKUP($B786,Facturen!$A$3:$W$304,5,FALSE),""))</f>
        <v/>
      </c>
      <c r="J786" s="18" t="str">
        <f>IF($I786="","",IF($I786="SRD",1,IF($I786="USD",IFERROR(INDEX(Instellingen!$B$22:$B$221,MATCH($C786,Instellingen!$A$22:$A$221,1)),""),IF($I786="EUR",IFERROR(INDEX(Instellingen!$C$22:$C$221,MATCH($C786,Instellingen!$A$22:$A$221,1)),""),""))))</f>
        <v/>
      </c>
      <c r="K786" s="14" t="str">
        <f t="shared" si="72"/>
        <v/>
      </c>
      <c r="L786" s="14" t="str">
        <f t="shared" si="73"/>
        <v/>
      </c>
      <c r="M786" s="14" t="str">
        <f>IF($B786="","",IFERROR(VLOOKUP($B786,Facturen!$A$3:$W$304,11,FALSE),""))</f>
        <v/>
      </c>
      <c r="N786" s="15" t="str">
        <f t="shared" si="74"/>
        <v/>
      </c>
      <c r="O786" s="15" t="str">
        <f>IF($B786="","",IFERROR(IF(VLOOKUP($B786,Facturen!$A$3:$W$304,7,FALSE)="",Instellingen!$B$4,VLOOKUP($B786,Facturen!$A$3:$W$304,7,FALSE)),""))</f>
        <v/>
      </c>
      <c r="P786" s="14" t="str">
        <f t="shared" si="75"/>
        <v/>
      </c>
      <c r="Q786" s="14" t="str">
        <f t="shared" si="76"/>
        <v/>
      </c>
      <c r="R786" s="14" t="str">
        <f t="shared" si="77"/>
        <v/>
      </c>
      <c r="S786" s="6"/>
    </row>
    <row r="787" spans="1:19" x14ac:dyDescent="0.3">
      <c r="A787" s="6"/>
      <c r="B787" s="6"/>
      <c r="C787" s="8"/>
      <c r="D787" s="6"/>
      <c r="E787" s="7"/>
      <c r="F787" s="6"/>
      <c r="G787" s="12"/>
      <c r="H787" s="18" t="str">
        <f>IF($F787="","",IF($F787="SRD",1,IF($F787="USD",IFERROR(INDEX(Instellingen!$B$22:$B$221,MATCH($C787,Instellingen!$A$22:$A$221,1)),""),IF($F787="EUR",IFERROR(INDEX(Instellingen!$C$22:$C$221,MATCH($C787,Instellingen!$A$22:$A$221,1)),""),""))))</f>
        <v/>
      </c>
      <c r="I787" s="16" t="str">
        <f>IF($B787="","",IFERROR(VLOOKUP($B787,Facturen!$A$3:$W$304,5,FALSE),""))</f>
        <v/>
      </c>
      <c r="J787" s="18" t="str">
        <f>IF($I787="","",IF($I787="SRD",1,IF($I787="USD",IFERROR(INDEX(Instellingen!$B$22:$B$221,MATCH($C787,Instellingen!$A$22:$A$221,1)),""),IF($I787="EUR",IFERROR(INDEX(Instellingen!$C$22:$C$221,MATCH($C787,Instellingen!$A$22:$A$221,1)),""),""))))</f>
        <v/>
      </c>
      <c r="K787" s="14" t="str">
        <f t="shared" si="72"/>
        <v/>
      </c>
      <c r="L787" s="14" t="str">
        <f t="shared" si="73"/>
        <v/>
      </c>
      <c r="M787" s="14" t="str">
        <f>IF($B787="","",IFERROR(VLOOKUP($B787,Facturen!$A$3:$W$304,11,FALSE),""))</f>
        <v/>
      </c>
      <c r="N787" s="15" t="str">
        <f t="shared" si="74"/>
        <v/>
      </c>
      <c r="O787" s="15" t="str">
        <f>IF($B787="","",IFERROR(IF(VLOOKUP($B787,Facturen!$A$3:$W$304,7,FALSE)="",Instellingen!$B$4,VLOOKUP($B787,Facturen!$A$3:$W$304,7,FALSE)),""))</f>
        <v/>
      </c>
      <c r="P787" s="14" t="str">
        <f t="shared" si="75"/>
        <v/>
      </c>
      <c r="Q787" s="14" t="str">
        <f t="shared" si="76"/>
        <v/>
      </c>
      <c r="R787" s="14" t="str">
        <f t="shared" si="77"/>
        <v/>
      </c>
      <c r="S787" s="6"/>
    </row>
    <row r="788" spans="1:19" x14ac:dyDescent="0.3">
      <c r="A788" s="6"/>
      <c r="B788" s="6"/>
      <c r="C788" s="8"/>
      <c r="D788" s="6"/>
      <c r="E788" s="7"/>
      <c r="F788" s="6"/>
      <c r="G788" s="12"/>
      <c r="H788" s="18" t="str">
        <f>IF($F788="","",IF($F788="SRD",1,IF($F788="USD",IFERROR(INDEX(Instellingen!$B$22:$B$221,MATCH($C788,Instellingen!$A$22:$A$221,1)),""),IF($F788="EUR",IFERROR(INDEX(Instellingen!$C$22:$C$221,MATCH($C788,Instellingen!$A$22:$A$221,1)),""),""))))</f>
        <v/>
      </c>
      <c r="I788" s="16" t="str">
        <f>IF($B788="","",IFERROR(VLOOKUP($B788,Facturen!$A$3:$W$304,5,FALSE),""))</f>
        <v/>
      </c>
      <c r="J788" s="18" t="str">
        <f>IF($I788="","",IF($I788="SRD",1,IF($I788="USD",IFERROR(INDEX(Instellingen!$B$22:$B$221,MATCH($C788,Instellingen!$A$22:$A$221,1)),""),IF($I788="EUR",IFERROR(INDEX(Instellingen!$C$22:$C$221,MATCH($C788,Instellingen!$A$22:$A$221,1)),""),""))))</f>
        <v/>
      </c>
      <c r="K788" s="14" t="str">
        <f t="shared" si="72"/>
        <v/>
      </c>
      <c r="L788" s="14" t="str">
        <f t="shared" si="73"/>
        <v/>
      </c>
      <c r="M788" s="14" t="str">
        <f>IF($B788="","",IFERROR(VLOOKUP($B788,Facturen!$A$3:$W$304,11,FALSE),""))</f>
        <v/>
      </c>
      <c r="N788" s="15" t="str">
        <f t="shared" si="74"/>
        <v/>
      </c>
      <c r="O788" s="15" t="str">
        <f>IF($B788="","",IFERROR(IF(VLOOKUP($B788,Facturen!$A$3:$W$304,7,FALSE)="",Instellingen!$B$4,VLOOKUP($B788,Facturen!$A$3:$W$304,7,FALSE)),""))</f>
        <v/>
      </c>
      <c r="P788" s="14" t="str">
        <f t="shared" si="75"/>
        <v/>
      </c>
      <c r="Q788" s="14" t="str">
        <f t="shared" si="76"/>
        <v/>
      </c>
      <c r="R788" s="14" t="str">
        <f t="shared" si="77"/>
        <v/>
      </c>
      <c r="S788" s="6"/>
    </row>
    <row r="789" spans="1:19" x14ac:dyDescent="0.3">
      <c r="A789" s="6"/>
      <c r="B789" s="6"/>
      <c r="C789" s="8"/>
      <c r="D789" s="6"/>
      <c r="E789" s="7"/>
      <c r="F789" s="6"/>
      <c r="G789" s="12"/>
      <c r="H789" s="18" t="str">
        <f>IF($F789="","",IF($F789="SRD",1,IF($F789="USD",IFERROR(INDEX(Instellingen!$B$22:$B$221,MATCH($C789,Instellingen!$A$22:$A$221,1)),""),IF($F789="EUR",IFERROR(INDEX(Instellingen!$C$22:$C$221,MATCH($C789,Instellingen!$A$22:$A$221,1)),""),""))))</f>
        <v/>
      </c>
      <c r="I789" s="16" t="str">
        <f>IF($B789="","",IFERROR(VLOOKUP($B789,Facturen!$A$3:$W$304,5,FALSE),""))</f>
        <v/>
      </c>
      <c r="J789" s="18" t="str">
        <f>IF($I789="","",IF($I789="SRD",1,IF($I789="USD",IFERROR(INDEX(Instellingen!$B$22:$B$221,MATCH($C789,Instellingen!$A$22:$A$221,1)),""),IF($I789="EUR",IFERROR(INDEX(Instellingen!$C$22:$C$221,MATCH($C789,Instellingen!$A$22:$A$221,1)),""),""))))</f>
        <v/>
      </c>
      <c r="K789" s="14" t="str">
        <f t="shared" si="72"/>
        <v/>
      </c>
      <c r="L789" s="14" t="str">
        <f t="shared" si="73"/>
        <v/>
      </c>
      <c r="M789" s="14" t="str">
        <f>IF($B789="","",IFERROR(VLOOKUP($B789,Facturen!$A$3:$W$304,11,FALSE),""))</f>
        <v/>
      </c>
      <c r="N789" s="15" t="str">
        <f t="shared" si="74"/>
        <v/>
      </c>
      <c r="O789" s="15" t="str">
        <f>IF($B789="","",IFERROR(IF(VLOOKUP($B789,Facturen!$A$3:$W$304,7,FALSE)="",Instellingen!$B$4,VLOOKUP($B789,Facturen!$A$3:$W$304,7,FALSE)),""))</f>
        <v/>
      </c>
      <c r="P789" s="14" t="str">
        <f t="shared" si="75"/>
        <v/>
      </c>
      <c r="Q789" s="14" t="str">
        <f t="shared" si="76"/>
        <v/>
      </c>
      <c r="R789" s="14" t="str">
        <f t="shared" si="77"/>
        <v/>
      </c>
      <c r="S789" s="6"/>
    </row>
    <row r="790" spans="1:19" x14ac:dyDescent="0.3">
      <c r="A790" s="6"/>
      <c r="B790" s="6"/>
      <c r="C790" s="8"/>
      <c r="D790" s="6"/>
      <c r="E790" s="7"/>
      <c r="F790" s="6"/>
      <c r="G790" s="12"/>
      <c r="H790" s="18" t="str">
        <f>IF($F790="","",IF($F790="SRD",1,IF($F790="USD",IFERROR(INDEX(Instellingen!$B$22:$B$221,MATCH($C790,Instellingen!$A$22:$A$221,1)),""),IF($F790="EUR",IFERROR(INDEX(Instellingen!$C$22:$C$221,MATCH($C790,Instellingen!$A$22:$A$221,1)),""),""))))</f>
        <v/>
      </c>
      <c r="I790" s="16" t="str">
        <f>IF($B790="","",IFERROR(VLOOKUP($B790,Facturen!$A$3:$W$304,5,FALSE),""))</f>
        <v/>
      </c>
      <c r="J790" s="18" t="str">
        <f>IF($I790="","",IF($I790="SRD",1,IF($I790="USD",IFERROR(INDEX(Instellingen!$B$22:$B$221,MATCH($C790,Instellingen!$A$22:$A$221,1)),""),IF($I790="EUR",IFERROR(INDEX(Instellingen!$C$22:$C$221,MATCH($C790,Instellingen!$A$22:$A$221,1)),""),""))))</f>
        <v/>
      </c>
      <c r="K790" s="14" t="str">
        <f t="shared" si="72"/>
        <v/>
      </c>
      <c r="L790" s="14" t="str">
        <f t="shared" si="73"/>
        <v/>
      </c>
      <c r="M790" s="14" t="str">
        <f>IF($B790="","",IFERROR(VLOOKUP($B790,Facturen!$A$3:$W$304,11,FALSE),""))</f>
        <v/>
      </c>
      <c r="N790" s="15" t="str">
        <f t="shared" si="74"/>
        <v/>
      </c>
      <c r="O790" s="15" t="str">
        <f>IF($B790="","",IFERROR(IF(VLOOKUP($B790,Facturen!$A$3:$W$304,7,FALSE)="",Instellingen!$B$4,VLOOKUP($B790,Facturen!$A$3:$W$304,7,FALSE)),""))</f>
        <v/>
      </c>
      <c r="P790" s="14" t="str">
        <f t="shared" si="75"/>
        <v/>
      </c>
      <c r="Q790" s="14" t="str">
        <f t="shared" si="76"/>
        <v/>
      </c>
      <c r="R790" s="14" t="str">
        <f t="shared" si="77"/>
        <v/>
      </c>
      <c r="S790" s="6"/>
    </row>
    <row r="791" spans="1:19" x14ac:dyDescent="0.3">
      <c r="A791" s="6"/>
      <c r="B791" s="6"/>
      <c r="C791" s="8"/>
      <c r="D791" s="6"/>
      <c r="E791" s="7"/>
      <c r="F791" s="6"/>
      <c r="G791" s="12"/>
      <c r="H791" s="18" t="str">
        <f>IF($F791="","",IF($F791="SRD",1,IF($F791="USD",IFERROR(INDEX(Instellingen!$B$22:$B$221,MATCH($C791,Instellingen!$A$22:$A$221,1)),""),IF($F791="EUR",IFERROR(INDEX(Instellingen!$C$22:$C$221,MATCH($C791,Instellingen!$A$22:$A$221,1)),""),""))))</f>
        <v/>
      </c>
      <c r="I791" s="16" t="str">
        <f>IF($B791="","",IFERROR(VLOOKUP($B791,Facturen!$A$3:$W$304,5,FALSE),""))</f>
        <v/>
      </c>
      <c r="J791" s="18" t="str">
        <f>IF($I791="","",IF($I791="SRD",1,IF($I791="USD",IFERROR(INDEX(Instellingen!$B$22:$B$221,MATCH($C791,Instellingen!$A$22:$A$221,1)),""),IF($I791="EUR",IFERROR(INDEX(Instellingen!$C$22:$C$221,MATCH($C791,Instellingen!$A$22:$A$221,1)),""),""))))</f>
        <v/>
      </c>
      <c r="K791" s="14" t="str">
        <f t="shared" si="72"/>
        <v/>
      </c>
      <c r="L791" s="14" t="str">
        <f t="shared" si="73"/>
        <v/>
      </c>
      <c r="M791" s="14" t="str">
        <f>IF($B791="","",IFERROR(VLOOKUP($B791,Facturen!$A$3:$W$304,11,FALSE),""))</f>
        <v/>
      </c>
      <c r="N791" s="15" t="str">
        <f t="shared" si="74"/>
        <v/>
      </c>
      <c r="O791" s="15" t="str">
        <f>IF($B791="","",IFERROR(IF(VLOOKUP($B791,Facturen!$A$3:$W$304,7,FALSE)="",Instellingen!$B$4,VLOOKUP($B791,Facturen!$A$3:$W$304,7,FALSE)),""))</f>
        <v/>
      </c>
      <c r="P791" s="14" t="str">
        <f t="shared" si="75"/>
        <v/>
      </c>
      <c r="Q791" s="14" t="str">
        <f t="shared" si="76"/>
        <v/>
      </c>
      <c r="R791" s="14" t="str">
        <f t="shared" si="77"/>
        <v/>
      </c>
      <c r="S791" s="6"/>
    </row>
    <row r="792" spans="1:19" x14ac:dyDescent="0.3">
      <c r="A792" s="6"/>
      <c r="B792" s="6"/>
      <c r="C792" s="8"/>
      <c r="D792" s="6"/>
      <c r="E792" s="7"/>
      <c r="F792" s="6"/>
      <c r="G792" s="12"/>
      <c r="H792" s="18" t="str">
        <f>IF($F792="","",IF($F792="SRD",1,IF($F792="USD",IFERROR(INDEX(Instellingen!$B$22:$B$221,MATCH($C792,Instellingen!$A$22:$A$221,1)),""),IF($F792="EUR",IFERROR(INDEX(Instellingen!$C$22:$C$221,MATCH($C792,Instellingen!$A$22:$A$221,1)),""),""))))</f>
        <v/>
      </c>
      <c r="I792" s="16" t="str">
        <f>IF($B792="","",IFERROR(VLOOKUP($B792,Facturen!$A$3:$W$304,5,FALSE),""))</f>
        <v/>
      </c>
      <c r="J792" s="18" t="str">
        <f>IF($I792="","",IF($I792="SRD",1,IF($I792="USD",IFERROR(INDEX(Instellingen!$B$22:$B$221,MATCH($C792,Instellingen!$A$22:$A$221,1)),""),IF($I792="EUR",IFERROR(INDEX(Instellingen!$C$22:$C$221,MATCH($C792,Instellingen!$A$22:$A$221,1)),""),""))))</f>
        <v/>
      </c>
      <c r="K792" s="14" t="str">
        <f t="shared" si="72"/>
        <v/>
      </c>
      <c r="L792" s="14" t="str">
        <f t="shared" si="73"/>
        <v/>
      </c>
      <c r="M792" s="14" t="str">
        <f>IF($B792="","",IFERROR(VLOOKUP($B792,Facturen!$A$3:$W$304,11,FALSE),""))</f>
        <v/>
      </c>
      <c r="N792" s="15" t="str">
        <f t="shared" si="74"/>
        <v/>
      </c>
      <c r="O792" s="15" t="str">
        <f>IF($B792="","",IFERROR(IF(VLOOKUP($B792,Facturen!$A$3:$W$304,7,FALSE)="",Instellingen!$B$4,VLOOKUP($B792,Facturen!$A$3:$W$304,7,FALSE)),""))</f>
        <v/>
      </c>
      <c r="P792" s="14" t="str">
        <f t="shared" si="75"/>
        <v/>
      </c>
      <c r="Q792" s="14" t="str">
        <f t="shared" si="76"/>
        <v/>
      </c>
      <c r="R792" s="14" t="str">
        <f t="shared" si="77"/>
        <v/>
      </c>
      <c r="S792" s="6"/>
    </row>
    <row r="793" spans="1:19" x14ac:dyDescent="0.3">
      <c r="A793" s="6"/>
      <c r="B793" s="6"/>
      <c r="C793" s="8"/>
      <c r="D793" s="6"/>
      <c r="E793" s="7"/>
      <c r="F793" s="6"/>
      <c r="G793" s="12"/>
      <c r="H793" s="18" t="str">
        <f>IF($F793="","",IF($F793="SRD",1,IF($F793="USD",IFERROR(INDEX(Instellingen!$B$22:$B$221,MATCH($C793,Instellingen!$A$22:$A$221,1)),""),IF($F793="EUR",IFERROR(INDEX(Instellingen!$C$22:$C$221,MATCH($C793,Instellingen!$A$22:$A$221,1)),""),""))))</f>
        <v/>
      </c>
      <c r="I793" s="16" t="str">
        <f>IF($B793="","",IFERROR(VLOOKUP($B793,Facturen!$A$3:$W$304,5,FALSE),""))</f>
        <v/>
      </c>
      <c r="J793" s="18" t="str">
        <f>IF($I793="","",IF($I793="SRD",1,IF($I793="USD",IFERROR(INDEX(Instellingen!$B$22:$B$221,MATCH($C793,Instellingen!$A$22:$A$221,1)),""),IF($I793="EUR",IFERROR(INDEX(Instellingen!$C$22:$C$221,MATCH($C793,Instellingen!$A$22:$A$221,1)),""),""))))</f>
        <v/>
      </c>
      <c r="K793" s="14" t="str">
        <f t="shared" si="72"/>
        <v/>
      </c>
      <c r="L793" s="14" t="str">
        <f t="shared" si="73"/>
        <v/>
      </c>
      <c r="M793" s="14" t="str">
        <f>IF($B793="","",IFERROR(VLOOKUP($B793,Facturen!$A$3:$W$304,11,FALSE),""))</f>
        <v/>
      </c>
      <c r="N793" s="15" t="str">
        <f t="shared" si="74"/>
        <v/>
      </c>
      <c r="O793" s="15" t="str">
        <f>IF($B793="","",IFERROR(IF(VLOOKUP($B793,Facturen!$A$3:$W$304,7,FALSE)="",Instellingen!$B$4,VLOOKUP($B793,Facturen!$A$3:$W$304,7,FALSE)),""))</f>
        <v/>
      </c>
      <c r="P793" s="14" t="str">
        <f t="shared" si="75"/>
        <v/>
      </c>
      <c r="Q793" s="14" t="str">
        <f t="shared" si="76"/>
        <v/>
      </c>
      <c r="R793" s="14" t="str">
        <f t="shared" si="77"/>
        <v/>
      </c>
      <c r="S793" s="6"/>
    </row>
    <row r="794" spans="1:19" x14ac:dyDescent="0.3">
      <c r="A794" s="6"/>
      <c r="B794" s="6"/>
      <c r="C794" s="8"/>
      <c r="D794" s="6"/>
      <c r="E794" s="7"/>
      <c r="F794" s="6"/>
      <c r="G794" s="12"/>
      <c r="H794" s="18" t="str">
        <f>IF($F794="","",IF($F794="SRD",1,IF($F794="USD",IFERROR(INDEX(Instellingen!$B$22:$B$221,MATCH($C794,Instellingen!$A$22:$A$221,1)),""),IF($F794="EUR",IFERROR(INDEX(Instellingen!$C$22:$C$221,MATCH($C794,Instellingen!$A$22:$A$221,1)),""),""))))</f>
        <v/>
      </c>
      <c r="I794" s="16" t="str">
        <f>IF($B794="","",IFERROR(VLOOKUP($B794,Facturen!$A$3:$W$304,5,FALSE),""))</f>
        <v/>
      </c>
      <c r="J794" s="18" t="str">
        <f>IF($I794="","",IF($I794="SRD",1,IF($I794="USD",IFERROR(INDEX(Instellingen!$B$22:$B$221,MATCH($C794,Instellingen!$A$22:$A$221,1)),""),IF($I794="EUR",IFERROR(INDEX(Instellingen!$C$22:$C$221,MATCH($C794,Instellingen!$A$22:$A$221,1)),""),""))))</f>
        <v/>
      </c>
      <c r="K794" s="14" t="str">
        <f t="shared" si="72"/>
        <v/>
      </c>
      <c r="L794" s="14" t="str">
        <f t="shared" si="73"/>
        <v/>
      </c>
      <c r="M794" s="14" t="str">
        <f>IF($B794="","",IFERROR(VLOOKUP($B794,Facturen!$A$3:$W$304,11,FALSE),""))</f>
        <v/>
      </c>
      <c r="N794" s="15" t="str">
        <f t="shared" si="74"/>
        <v/>
      </c>
      <c r="O794" s="15" t="str">
        <f>IF($B794="","",IFERROR(IF(VLOOKUP($B794,Facturen!$A$3:$W$304,7,FALSE)="",Instellingen!$B$4,VLOOKUP($B794,Facturen!$A$3:$W$304,7,FALSE)),""))</f>
        <v/>
      </c>
      <c r="P794" s="14" t="str">
        <f t="shared" si="75"/>
        <v/>
      </c>
      <c r="Q794" s="14" t="str">
        <f t="shared" si="76"/>
        <v/>
      </c>
      <c r="R794" s="14" t="str">
        <f t="shared" si="77"/>
        <v/>
      </c>
      <c r="S794" s="6"/>
    </row>
    <row r="795" spans="1:19" x14ac:dyDescent="0.3">
      <c r="A795" s="6"/>
      <c r="B795" s="6"/>
      <c r="C795" s="8"/>
      <c r="D795" s="6"/>
      <c r="E795" s="7"/>
      <c r="F795" s="6"/>
      <c r="G795" s="12"/>
      <c r="H795" s="18" t="str">
        <f>IF($F795="","",IF($F795="SRD",1,IF($F795="USD",IFERROR(INDEX(Instellingen!$B$22:$B$221,MATCH($C795,Instellingen!$A$22:$A$221,1)),""),IF($F795="EUR",IFERROR(INDEX(Instellingen!$C$22:$C$221,MATCH($C795,Instellingen!$A$22:$A$221,1)),""),""))))</f>
        <v/>
      </c>
      <c r="I795" s="16" t="str">
        <f>IF($B795="","",IFERROR(VLOOKUP($B795,Facturen!$A$3:$W$304,5,FALSE),""))</f>
        <v/>
      </c>
      <c r="J795" s="18" t="str">
        <f>IF($I795="","",IF($I795="SRD",1,IF($I795="USD",IFERROR(INDEX(Instellingen!$B$22:$B$221,MATCH($C795,Instellingen!$A$22:$A$221,1)),""),IF($I795="EUR",IFERROR(INDEX(Instellingen!$C$22:$C$221,MATCH($C795,Instellingen!$A$22:$A$221,1)),""),""))))</f>
        <v/>
      </c>
      <c r="K795" s="14" t="str">
        <f t="shared" si="72"/>
        <v/>
      </c>
      <c r="L795" s="14" t="str">
        <f t="shared" si="73"/>
        <v/>
      </c>
      <c r="M795" s="14" t="str">
        <f>IF($B795="","",IFERROR(VLOOKUP($B795,Facturen!$A$3:$W$304,11,FALSE),""))</f>
        <v/>
      </c>
      <c r="N795" s="15" t="str">
        <f t="shared" si="74"/>
        <v/>
      </c>
      <c r="O795" s="15" t="str">
        <f>IF($B795="","",IFERROR(IF(VLOOKUP($B795,Facturen!$A$3:$W$304,7,FALSE)="",Instellingen!$B$4,VLOOKUP($B795,Facturen!$A$3:$W$304,7,FALSE)),""))</f>
        <v/>
      </c>
      <c r="P795" s="14" t="str">
        <f t="shared" si="75"/>
        <v/>
      </c>
      <c r="Q795" s="14" t="str">
        <f t="shared" si="76"/>
        <v/>
      </c>
      <c r="R795" s="14" t="str">
        <f t="shared" si="77"/>
        <v/>
      </c>
      <c r="S795" s="6"/>
    </row>
    <row r="796" spans="1:19" x14ac:dyDescent="0.3">
      <c r="A796" s="6"/>
      <c r="B796" s="6"/>
      <c r="C796" s="8"/>
      <c r="D796" s="6"/>
      <c r="E796" s="7"/>
      <c r="F796" s="6"/>
      <c r="G796" s="12"/>
      <c r="H796" s="18" t="str">
        <f>IF($F796="","",IF($F796="SRD",1,IF($F796="USD",IFERROR(INDEX(Instellingen!$B$22:$B$221,MATCH($C796,Instellingen!$A$22:$A$221,1)),""),IF($F796="EUR",IFERROR(INDEX(Instellingen!$C$22:$C$221,MATCH($C796,Instellingen!$A$22:$A$221,1)),""),""))))</f>
        <v/>
      </c>
      <c r="I796" s="16" t="str">
        <f>IF($B796="","",IFERROR(VLOOKUP($B796,Facturen!$A$3:$W$304,5,FALSE),""))</f>
        <v/>
      </c>
      <c r="J796" s="18" t="str">
        <f>IF($I796="","",IF($I796="SRD",1,IF($I796="USD",IFERROR(INDEX(Instellingen!$B$22:$B$221,MATCH($C796,Instellingen!$A$22:$A$221,1)),""),IF($I796="EUR",IFERROR(INDEX(Instellingen!$C$22:$C$221,MATCH($C796,Instellingen!$A$22:$A$221,1)),""),""))))</f>
        <v/>
      </c>
      <c r="K796" s="14" t="str">
        <f t="shared" si="72"/>
        <v/>
      </c>
      <c r="L796" s="14" t="str">
        <f t="shared" si="73"/>
        <v/>
      </c>
      <c r="M796" s="14" t="str">
        <f>IF($B796="","",IFERROR(VLOOKUP($B796,Facturen!$A$3:$W$304,11,FALSE),""))</f>
        <v/>
      </c>
      <c r="N796" s="15" t="str">
        <f t="shared" si="74"/>
        <v/>
      </c>
      <c r="O796" s="15" t="str">
        <f>IF($B796="","",IFERROR(IF(VLOOKUP($B796,Facturen!$A$3:$W$304,7,FALSE)="",Instellingen!$B$4,VLOOKUP($B796,Facturen!$A$3:$W$304,7,FALSE)),""))</f>
        <v/>
      </c>
      <c r="P796" s="14" t="str">
        <f t="shared" si="75"/>
        <v/>
      </c>
      <c r="Q796" s="14" t="str">
        <f t="shared" si="76"/>
        <v/>
      </c>
      <c r="R796" s="14" t="str">
        <f t="shared" si="77"/>
        <v/>
      </c>
      <c r="S796" s="6"/>
    </row>
    <row r="797" spans="1:19" x14ac:dyDescent="0.3">
      <c r="A797" s="6"/>
      <c r="B797" s="6"/>
      <c r="C797" s="8"/>
      <c r="D797" s="6"/>
      <c r="E797" s="7"/>
      <c r="F797" s="6"/>
      <c r="G797" s="12"/>
      <c r="H797" s="18" t="str">
        <f>IF($F797="","",IF($F797="SRD",1,IF($F797="USD",IFERROR(INDEX(Instellingen!$B$22:$B$221,MATCH($C797,Instellingen!$A$22:$A$221,1)),""),IF($F797="EUR",IFERROR(INDEX(Instellingen!$C$22:$C$221,MATCH($C797,Instellingen!$A$22:$A$221,1)),""),""))))</f>
        <v/>
      </c>
      <c r="I797" s="16" t="str">
        <f>IF($B797="","",IFERROR(VLOOKUP($B797,Facturen!$A$3:$W$304,5,FALSE),""))</f>
        <v/>
      </c>
      <c r="J797" s="18" t="str">
        <f>IF($I797="","",IF($I797="SRD",1,IF($I797="USD",IFERROR(INDEX(Instellingen!$B$22:$B$221,MATCH($C797,Instellingen!$A$22:$A$221,1)),""),IF($I797="EUR",IFERROR(INDEX(Instellingen!$C$22:$C$221,MATCH($C797,Instellingen!$A$22:$A$221,1)),""),""))))</f>
        <v/>
      </c>
      <c r="K797" s="14" t="str">
        <f t="shared" si="72"/>
        <v/>
      </c>
      <c r="L797" s="14" t="str">
        <f t="shared" si="73"/>
        <v/>
      </c>
      <c r="M797" s="14" t="str">
        <f>IF($B797="","",IFERROR(VLOOKUP($B797,Facturen!$A$3:$W$304,11,FALSE),""))</f>
        <v/>
      </c>
      <c r="N797" s="15" t="str">
        <f t="shared" si="74"/>
        <v/>
      </c>
      <c r="O797" s="15" t="str">
        <f>IF($B797="","",IFERROR(IF(VLOOKUP($B797,Facturen!$A$3:$W$304,7,FALSE)="",Instellingen!$B$4,VLOOKUP($B797,Facturen!$A$3:$W$304,7,FALSE)),""))</f>
        <v/>
      </c>
      <c r="P797" s="14" t="str">
        <f t="shared" si="75"/>
        <v/>
      </c>
      <c r="Q797" s="14" t="str">
        <f t="shared" si="76"/>
        <v/>
      </c>
      <c r="R797" s="14" t="str">
        <f t="shared" si="77"/>
        <v/>
      </c>
      <c r="S797" s="6"/>
    </row>
    <row r="798" spans="1:19" x14ac:dyDescent="0.3">
      <c r="A798" s="6"/>
      <c r="B798" s="6"/>
      <c r="C798" s="8"/>
      <c r="D798" s="6"/>
      <c r="E798" s="7"/>
      <c r="F798" s="6"/>
      <c r="G798" s="12"/>
      <c r="H798" s="18" t="str">
        <f>IF($F798="","",IF($F798="SRD",1,IF($F798="USD",IFERROR(INDEX(Instellingen!$B$22:$B$221,MATCH($C798,Instellingen!$A$22:$A$221,1)),""),IF($F798="EUR",IFERROR(INDEX(Instellingen!$C$22:$C$221,MATCH($C798,Instellingen!$A$22:$A$221,1)),""),""))))</f>
        <v/>
      </c>
      <c r="I798" s="16" t="str">
        <f>IF($B798="","",IFERROR(VLOOKUP($B798,Facturen!$A$3:$W$304,5,FALSE),""))</f>
        <v/>
      </c>
      <c r="J798" s="18" t="str">
        <f>IF($I798="","",IF($I798="SRD",1,IF($I798="USD",IFERROR(INDEX(Instellingen!$B$22:$B$221,MATCH($C798,Instellingen!$A$22:$A$221,1)),""),IF($I798="EUR",IFERROR(INDEX(Instellingen!$C$22:$C$221,MATCH($C798,Instellingen!$A$22:$A$221,1)),""),""))))</f>
        <v/>
      </c>
      <c r="K798" s="14" t="str">
        <f t="shared" si="72"/>
        <v/>
      </c>
      <c r="L798" s="14" t="str">
        <f t="shared" si="73"/>
        <v/>
      </c>
      <c r="M798" s="14" t="str">
        <f>IF($B798="","",IFERROR(VLOOKUP($B798,Facturen!$A$3:$W$304,11,FALSE),""))</f>
        <v/>
      </c>
      <c r="N798" s="15" t="str">
        <f t="shared" si="74"/>
        <v/>
      </c>
      <c r="O798" s="15" t="str">
        <f>IF($B798="","",IFERROR(IF(VLOOKUP($B798,Facturen!$A$3:$W$304,7,FALSE)="",Instellingen!$B$4,VLOOKUP($B798,Facturen!$A$3:$W$304,7,FALSE)),""))</f>
        <v/>
      </c>
      <c r="P798" s="14" t="str">
        <f t="shared" si="75"/>
        <v/>
      </c>
      <c r="Q798" s="14" t="str">
        <f t="shared" si="76"/>
        <v/>
      </c>
      <c r="R798" s="14" t="str">
        <f t="shared" si="77"/>
        <v/>
      </c>
      <c r="S798" s="6"/>
    </row>
    <row r="799" spans="1:19" x14ac:dyDescent="0.3">
      <c r="A799" s="6"/>
      <c r="B799" s="6"/>
      <c r="C799" s="8"/>
      <c r="D799" s="6"/>
      <c r="E799" s="7"/>
      <c r="F799" s="6"/>
      <c r="G799" s="12"/>
      <c r="H799" s="18" t="str">
        <f>IF($F799="","",IF($F799="SRD",1,IF($F799="USD",IFERROR(INDEX(Instellingen!$B$22:$B$221,MATCH($C799,Instellingen!$A$22:$A$221,1)),""),IF($F799="EUR",IFERROR(INDEX(Instellingen!$C$22:$C$221,MATCH($C799,Instellingen!$A$22:$A$221,1)),""),""))))</f>
        <v/>
      </c>
      <c r="I799" s="16" t="str">
        <f>IF($B799="","",IFERROR(VLOOKUP($B799,Facturen!$A$3:$W$304,5,FALSE),""))</f>
        <v/>
      </c>
      <c r="J799" s="18" t="str">
        <f>IF($I799="","",IF($I799="SRD",1,IF($I799="USD",IFERROR(INDEX(Instellingen!$B$22:$B$221,MATCH($C799,Instellingen!$A$22:$A$221,1)),""),IF($I799="EUR",IFERROR(INDEX(Instellingen!$C$22:$C$221,MATCH($C799,Instellingen!$A$22:$A$221,1)),""),""))))</f>
        <v/>
      </c>
      <c r="K799" s="14" t="str">
        <f t="shared" si="72"/>
        <v/>
      </c>
      <c r="L799" s="14" t="str">
        <f t="shared" si="73"/>
        <v/>
      </c>
      <c r="M799" s="14" t="str">
        <f>IF($B799="","",IFERROR(VLOOKUP($B799,Facturen!$A$3:$W$304,11,FALSE),""))</f>
        <v/>
      </c>
      <c r="N799" s="15" t="str">
        <f t="shared" si="74"/>
        <v/>
      </c>
      <c r="O799" s="15" t="str">
        <f>IF($B799="","",IFERROR(IF(VLOOKUP($B799,Facturen!$A$3:$W$304,7,FALSE)="",Instellingen!$B$4,VLOOKUP($B799,Facturen!$A$3:$W$304,7,FALSE)),""))</f>
        <v/>
      </c>
      <c r="P799" s="14" t="str">
        <f t="shared" si="75"/>
        <v/>
      </c>
      <c r="Q799" s="14" t="str">
        <f t="shared" si="76"/>
        <v/>
      </c>
      <c r="R799" s="14" t="str">
        <f t="shared" si="77"/>
        <v/>
      </c>
      <c r="S799" s="6"/>
    </row>
    <row r="800" spans="1:19" x14ac:dyDescent="0.3">
      <c r="A800" s="6"/>
      <c r="B800" s="6"/>
      <c r="C800" s="8"/>
      <c r="D800" s="6"/>
      <c r="E800" s="7"/>
      <c r="F800" s="6"/>
      <c r="G800" s="12"/>
      <c r="H800" s="18" t="str">
        <f>IF($F800="","",IF($F800="SRD",1,IF($F800="USD",IFERROR(INDEX(Instellingen!$B$22:$B$221,MATCH($C800,Instellingen!$A$22:$A$221,1)),""),IF($F800="EUR",IFERROR(INDEX(Instellingen!$C$22:$C$221,MATCH($C800,Instellingen!$A$22:$A$221,1)),""),""))))</f>
        <v/>
      </c>
      <c r="I800" s="16" t="str">
        <f>IF($B800="","",IFERROR(VLOOKUP($B800,Facturen!$A$3:$W$304,5,FALSE),""))</f>
        <v/>
      </c>
      <c r="J800" s="18" t="str">
        <f>IF($I800="","",IF($I800="SRD",1,IF($I800="USD",IFERROR(INDEX(Instellingen!$B$22:$B$221,MATCH($C800,Instellingen!$A$22:$A$221,1)),""),IF($I800="EUR",IFERROR(INDEX(Instellingen!$C$22:$C$221,MATCH($C800,Instellingen!$A$22:$A$221,1)),""),""))))</f>
        <v/>
      </c>
      <c r="K800" s="14" t="str">
        <f t="shared" si="72"/>
        <v/>
      </c>
      <c r="L800" s="14" t="str">
        <f t="shared" si="73"/>
        <v/>
      </c>
      <c r="M800" s="14" t="str">
        <f>IF($B800="","",IFERROR(VLOOKUP($B800,Facturen!$A$3:$W$304,11,FALSE),""))</f>
        <v/>
      </c>
      <c r="N800" s="15" t="str">
        <f t="shared" si="74"/>
        <v/>
      </c>
      <c r="O800" s="15" t="str">
        <f>IF($B800="","",IFERROR(IF(VLOOKUP($B800,Facturen!$A$3:$W$304,7,FALSE)="",Instellingen!$B$4,VLOOKUP($B800,Facturen!$A$3:$W$304,7,FALSE)),""))</f>
        <v/>
      </c>
      <c r="P800" s="14" t="str">
        <f t="shared" si="75"/>
        <v/>
      </c>
      <c r="Q800" s="14" t="str">
        <f t="shared" si="76"/>
        <v/>
      </c>
      <c r="R800" s="14" t="str">
        <f t="shared" si="77"/>
        <v/>
      </c>
      <c r="S800" s="6"/>
    </row>
    <row r="801" spans="1:19" x14ac:dyDescent="0.3">
      <c r="A801" s="6"/>
      <c r="B801" s="6"/>
      <c r="C801" s="8"/>
      <c r="D801" s="6"/>
      <c r="E801" s="7"/>
      <c r="F801" s="6"/>
      <c r="G801" s="12"/>
      <c r="H801" s="18" t="str">
        <f>IF($F801="","",IF($F801="SRD",1,IF($F801="USD",IFERROR(INDEX(Instellingen!$B$22:$B$221,MATCH($C801,Instellingen!$A$22:$A$221,1)),""),IF($F801="EUR",IFERROR(INDEX(Instellingen!$C$22:$C$221,MATCH($C801,Instellingen!$A$22:$A$221,1)),""),""))))</f>
        <v/>
      </c>
      <c r="I801" s="16" t="str">
        <f>IF($B801="","",IFERROR(VLOOKUP($B801,Facturen!$A$3:$W$304,5,FALSE),""))</f>
        <v/>
      </c>
      <c r="J801" s="18" t="str">
        <f>IF($I801="","",IF($I801="SRD",1,IF($I801="USD",IFERROR(INDEX(Instellingen!$B$22:$B$221,MATCH($C801,Instellingen!$A$22:$A$221,1)),""),IF($I801="EUR",IFERROR(INDEX(Instellingen!$C$22:$C$221,MATCH($C801,Instellingen!$A$22:$A$221,1)),""),""))))</f>
        <v/>
      </c>
      <c r="K801" s="14" t="str">
        <f t="shared" si="72"/>
        <v/>
      </c>
      <c r="L801" s="14" t="str">
        <f t="shared" si="73"/>
        <v/>
      </c>
      <c r="M801" s="14" t="str">
        <f>IF($B801="","",IFERROR(VLOOKUP($B801,Facturen!$A$3:$W$304,11,FALSE),""))</f>
        <v/>
      </c>
      <c r="N801" s="15" t="str">
        <f t="shared" si="74"/>
        <v/>
      </c>
      <c r="O801" s="15" t="str">
        <f>IF($B801="","",IFERROR(IF(VLOOKUP($B801,Facturen!$A$3:$W$304,7,FALSE)="",Instellingen!$B$4,VLOOKUP($B801,Facturen!$A$3:$W$304,7,FALSE)),""))</f>
        <v/>
      </c>
      <c r="P801" s="14" t="str">
        <f t="shared" si="75"/>
        <v/>
      </c>
      <c r="Q801" s="14" t="str">
        <f t="shared" si="76"/>
        <v/>
      </c>
      <c r="R801" s="14" t="str">
        <f t="shared" si="77"/>
        <v/>
      </c>
      <c r="S801" s="6"/>
    </row>
    <row r="802" spans="1:19" x14ac:dyDescent="0.3">
      <c r="A802" s="6"/>
      <c r="B802" s="6"/>
      <c r="C802" s="8"/>
      <c r="D802" s="6"/>
      <c r="E802" s="7"/>
      <c r="F802" s="6"/>
      <c r="G802" s="12"/>
      <c r="H802" s="18" t="str">
        <f>IF($F802="","",IF($F802="SRD",1,IF($F802="USD",IFERROR(INDEX(Instellingen!$B$22:$B$221,MATCH($C802,Instellingen!$A$22:$A$221,1)),""),IF($F802="EUR",IFERROR(INDEX(Instellingen!$C$22:$C$221,MATCH($C802,Instellingen!$A$22:$A$221,1)),""),""))))</f>
        <v/>
      </c>
      <c r="I802" s="16" t="str">
        <f>IF($B802="","",IFERROR(VLOOKUP($B802,Facturen!$A$3:$W$304,5,FALSE),""))</f>
        <v/>
      </c>
      <c r="J802" s="18" t="str">
        <f>IF($I802="","",IF($I802="SRD",1,IF($I802="USD",IFERROR(INDEX(Instellingen!$B$22:$B$221,MATCH($C802,Instellingen!$A$22:$A$221,1)),""),IF($I802="EUR",IFERROR(INDEX(Instellingen!$C$22:$C$221,MATCH($C802,Instellingen!$A$22:$A$221,1)),""),""))))</f>
        <v/>
      </c>
      <c r="K802" s="14" t="str">
        <f t="shared" si="72"/>
        <v/>
      </c>
      <c r="L802" s="14" t="str">
        <f t="shared" si="73"/>
        <v/>
      </c>
      <c r="M802" s="14" t="str">
        <f>IF($B802="","",IFERROR(VLOOKUP($B802,Facturen!$A$3:$W$304,11,FALSE),""))</f>
        <v/>
      </c>
      <c r="N802" s="15" t="str">
        <f t="shared" si="74"/>
        <v/>
      </c>
      <c r="O802" s="15" t="str">
        <f>IF($B802="","",IFERROR(IF(VLOOKUP($B802,Facturen!$A$3:$W$304,7,FALSE)="",Instellingen!$B$4,VLOOKUP($B802,Facturen!$A$3:$W$304,7,FALSE)),""))</f>
        <v/>
      </c>
      <c r="P802" s="14" t="str">
        <f t="shared" si="75"/>
        <v/>
      </c>
      <c r="Q802" s="14" t="str">
        <f t="shared" si="76"/>
        <v/>
      </c>
      <c r="R802" s="14" t="str">
        <f t="shared" si="77"/>
        <v/>
      </c>
      <c r="S802" s="6"/>
    </row>
  </sheetData>
  <autoFilter ref="A2:S802" xr:uid="{00000000-0009-0000-0000-000003000000}"/>
  <mergeCells count="1">
    <mergeCell ref="A1:S1"/>
  </mergeCells>
  <phoneticPr fontId="8" type="noConversion"/>
  <dataValidations count="4">
    <dataValidation type="list" allowBlank="1" sqref="B3:B802" xr:uid="{00000000-0002-0000-0300-000000000000}">
      <formula1>LST_FactuurID</formula1>
    </dataValidation>
    <dataValidation type="list" allowBlank="1" sqref="D3:D802" xr:uid="{00000000-0002-0000-0300-000001000000}">
      <formula1>LST_Betalingstype</formula1>
    </dataValidation>
    <dataValidation type="list" allowBlank="1" sqref="E3:E802" xr:uid="{00000000-0002-0000-0300-000002000000}">
      <formula1>LST_Percentages</formula1>
    </dataValidation>
    <dataValidation type="list" allowBlank="1" sqref="F3:F802" xr:uid="{00000000-0002-0000-0300-000003000000}">
      <formula1>LST_Valuta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02"/>
  <sheetViews>
    <sheetView showGridLines="0" workbookViewId="0">
      <pane ySplit="2" topLeftCell="A3" activePane="bottomLeft" state="frozen"/>
      <selection pane="bottomLeft" activeCell="C8" sqref="C8"/>
    </sheetView>
  </sheetViews>
  <sheetFormatPr defaultRowHeight="14.4" x14ac:dyDescent="0.3"/>
  <cols>
    <col min="1" max="1" width="10" customWidth="1"/>
    <col min="2" max="2" width="12" customWidth="1"/>
    <col min="3" max="3" width="14" customWidth="1"/>
    <col min="4" max="4" width="26" customWidth="1"/>
    <col min="5" max="5" width="12" customWidth="1"/>
    <col min="6" max="6" width="20" customWidth="1"/>
    <col min="7" max="7" width="8" customWidth="1"/>
    <col min="8" max="8" width="18" customWidth="1"/>
    <col min="9" max="10" width="20" customWidth="1"/>
    <col min="11" max="11" width="12" customWidth="1"/>
    <col min="12" max="13" width="22" customWidth="1"/>
    <col min="14" max="14" width="20" customWidth="1"/>
    <col min="15" max="15" width="22" customWidth="1"/>
    <col min="16" max="17" width="18" customWidth="1"/>
    <col min="18" max="18" width="20" customWidth="1"/>
  </cols>
  <sheetData>
    <row r="1" spans="1:18" ht="24" customHeight="1" x14ac:dyDescent="0.4">
      <c r="A1" s="23" t="s">
        <v>71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30" customHeight="1" x14ac:dyDescent="0.3">
      <c r="A2" s="5" t="s">
        <v>72</v>
      </c>
      <c r="B2" s="5" t="s">
        <v>36</v>
      </c>
      <c r="C2" s="5" t="s">
        <v>37</v>
      </c>
      <c r="D2" s="5" t="s">
        <v>73</v>
      </c>
      <c r="E2" s="5" t="s">
        <v>23</v>
      </c>
      <c r="F2" s="5" t="s">
        <v>74</v>
      </c>
      <c r="G2" s="5" t="s">
        <v>40</v>
      </c>
      <c r="H2" s="5" t="s">
        <v>75</v>
      </c>
      <c r="I2" s="5" t="s">
        <v>76</v>
      </c>
      <c r="J2" s="5" t="s">
        <v>77</v>
      </c>
      <c r="K2" s="5" t="s">
        <v>38</v>
      </c>
      <c r="L2" s="5" t="s">
        <v>78</v>
      </c>
      <c r="M2" s="5" t="s">
        <v>79</v>
      </c>
      <c r="N2" s="5" t="s">
        <v>80</v>
      </c>
      <c r="O2" s="5" t="s">
        <v>81</v>
      </c>
      <c r="P2" s="5" t="s">
        <v>82</v>
      </c>
      <c r="Q2" s="5" t="s">
        <v>83</v>
      </c>
      <c r="R2" s="5" t="s">
        <v>84</v>
      </c>
    </row>
    <row r="3" spans="1:18" x14ac:dyDescent="0.3">
      <c r="A3" s="6"/>
      <c r="B3" s="6"/>
      <c r="C3" s="8"/>
      <c r="D3" s="6"/>
      <c r="E3" s="6"/>
      <c r="F3" s="12"/>
      <c r="G3" s="13"/>
      <c r="H3" s="14" t="str">
        <f>IF($F3="","",$F3*IF($G3="",IFERROR(IF(VLOOKUP($B3,Facturen!$A$3:$W$304,7,FALSE)="",Instellingen!$B$4,VLOOKUP($B3,Facturen!$A$3:$W$304,7,FALSE)),Instellingen!$B$4),$G3))</f>
        <v/>
      </c>
      <c r="I3" s="14" t="str">
        <f t="shared" ref="I3:I66" si="0">IF($F3="","",$F3+$H3)</f>
        <v/>
      </c>
      <c r="J3" s="18" t="str">
        <f>IF($E3="","",IF($E3="SRD",1,IF($E3="USD",IFERROR(INDEX(Instellingen!$B$22:$B$221,MATCH($C3,Instellingen!$A$22:$A$221,1)),""),IF($E3="EUR",IFERROR(INDEX(Instellingen!$C$22:$C$221,MATCH($C3,Instellingen!$A$22:$A$221,1)),""),""))))</f>
        <v/>
      </c>
      <c r="K3" s="19" t="str">
        <f>IF($B3="","",IFERROR(VLOOKUP($B3,Facturen!$A$3:$W$304,5,FALSE),""))</f>
        <v/>
      </c>
      <c r="L3" s="18" t="str">
        <f>IF($K3="","",IF($K3="SRD",1,IF($K3="USD",IFERROR(INDEX(Instellingen!$B$22:$B$221,MATCH($C3,Instellingen!$A$22:$A$221,1)),""),IF($K3="EUR",IFERROR(INDEX(Instellingen!$C$22:$C$221,MATCH($C3,Instellingen!$A$22:$A$221,1)),""),""))))</f>
        <v/>
      </c>
      <c r="M3" s="14" t="str">
        <f t="shared" ref="M3:M66" si="1">IF($F3="","",IFERROR($F3*$J3/$L3,0))</f>
        <v/>
      </c>
      <c r="N3" s="14" t="str">
        <f t="shared" ref="N3:N66" si="2">IF($H3="","",IFERROR($H3*$J3/$L3,0))</f>
        <v/>
      </c>
      <c r="O3" s="14" t="str">
        <f t="shared" ref="O3:O66" si="3">IF($I3="","",IFERROR($I3*$J3/$L3,0))</f>
        <v/>
      </c>
      <c r="P3" s="14" t="str">
        <f t="shared" ref="P3:P66" si="4">IF($F3="","",IFERROR($F3*$J3,0))</f>
        <v/>
      </c>
      <c r="Q3" s="14" t="str">
        <f t="shared" ref="Q3:Q66" si="5">IF($H3="","",IFERROR($H3*$J3,0))</f>
        <v/>
      </c>
      <c r="R3" s="14" t="str">
        <f t="shared" ref="R3:R66" si="6">IF($I3="","",IFERROR($I3*$J3,0))</f>
        <v/>
      </c>
    </row>
    <row r="4" spans="1:18" x14ac:dyDescent="0.3">
      <c r="A4" s="6"/>
      <c r="B4" s="6"/>
      <c r="C4" s="8"/>
      <c r="D4" s="6"/>
      <c r="E4" s="6"/>
      <c r="F4" s="12"/>
      <c r="G4" s="13"/>
      <c r="H4" s="14" t="str">
        <f>IF($F4="","",$F4*IF($G4="",IFERROR(IF(VLOOKUP($B4,Facturen!$A$3:$W$304,7,FALSE)="",Instellingen!$B$4,VLOOKUP($B4,Facturen!$A$3:$W$304,7,FALSE)),Instellingen!$B$4),$G4))</f>
        <v/>
      </c>
      <c r="I4" s="14" t="str">
        <f t="shared" si="0"/>
        <v/>
      </c>
      <c r="J4" s="18" t="str">
        <f>IF($E4="","",IF($E4="SRD",1,IF($E4="USD",IFERROR(INDEX(Instellingen!$B$22:$B$221,MATCH($C4,Instellingen!$A$22:$A$221,1)),""),IF($E4="EUR",IFERROR(INDEX(Instellingen!$C$22:$C$221,MATCH($C4,Instellingen!$A$22:$A$221,1)),""),""))))</f>
        <v/>
      </c>
      <c r="K4" s="19" t="str">
        <f>IF($B4="","",IFERROR(VLOOKUP($B4,Facturen!$A$3:$W$304,5,FALSE),""))</f>
        <v/>
      </c>
      <c r="L4" s="18" t="str">
        <f>IF($K4="","",IF($K4="SRD",1,IF($K4="USD",IFERROR(INDEX(Instellingen!$B$22:$B$221,MATCH($C4,Instellingen!$A$22:$A$221,1)),""),IF($K4="EUR",IFERROR(INDEX(Instellingen!$C$22:$C$221,MATCH($C4,Instellingen!$A$22:$A$221,1)),""),""))))</f>
        <v/>
      </c>
      <c r="M4" s="14" t="str">
        <f t="shared" si="1"/>
        <v/>
      </c>
      <c r="N4" s="14" t="str">
        <f t="shared" si="2"/>
        <v/>
      </c>
      <c r="O4" s="14" t="str">
        <f t="shared" si="3"/>
        <v/>
      </c>
      <c r="P4" s="14" t="str">
        <f t="shared" si="4"/>
        <v/>
      </c>
      <c r="Q4" s="14" t="str">
        <f t="shared" si="5"/>
        <v/>
      </c>
      <c r="R4" s="14" t="str">
        <f t="shared" si="6"/>
        <v/>
      </c>
    </row>
    <row r="5" spans="1:18" x14ac:dyDescent="0.3">
      <c r="A5" s="6"/>
      <c r="B5" s="6"/>
      <c r="C5" s="8"/>
      <c r="D5" s="6"/>
      <c r="E5" s="6"/>
      <c r="F5" s="12"/>
      <c r="G5" s="13"/>
      <c r="H5" s="14" t="str">
        <f>IF($F5="","",$F5*IF($G5="",IFERROR(IF(VLOOKUP($B5,Facturen!$A$3:$W$304,7,FALSE)="",Instellingen!$B$4,VLOOKUP($B5,Facturen!$A$3:$W$304,7,FALSE)),Instellingen!$B$4),$G5))</f>
        <v/>
      </c>
      <c r="I5" s="14" t="str">
        <f t="shared" si="0"/>
        <v/>
      </c>
      <c r="J5" s="18" t="str">
        <f>IF($E5="","",IF($E5="SRD",1,IF($E5="USD",IFERROR(INDEX(Instellingen!$B$22:$B$221,MATCH($C5,Instellingen!$A$22:$A$221,1)),""),IF($E5="EUR",IFERROR(INDEX(Instellingen!$C$22:$C$221,MATCH($C5,Instellingen!$A$22:$A$221,1)),""),""))))</f>
        <v/>
      </c>
      <c r="K5" s="19" t="str">
        <f>IF($B5="","",IFERROR(VLOOKUP($B5,Facturen!$A$3:$W$304,5,FALSE),""))</f>
        <v/>
      </c>
      <c r="L5" s="18" t="str">
        <f>IF($K5="","",IF($K5="SRD",1,IF($K5="USD",IFERROR(INDEX(Instellingen!$B$22:$B$221,MATCH($C5,Instellingen!$A$22:$A$221,1)),""),IF($K5="EUR",IFERROR(INDEX(Instellingen!$C$22:$C$221,MATCH($C5,Instellingen!$A$22:$A$221,1)),""),""))))</f>
        <v/>
      </c>
      <c r="M5" s="14" t="str">
        <f t="shared" si="1"/>
        <v/>
      </c>
      <c r="N5" s="14" t="str">
        <f t="shared" si="2"/>
        <v/>
      </c>
      <c r="O5" s="14" t="str">
        <f t="shared" si="3"/>
        <v/>
      </c>
      <c r="P5" s="14" t="str">
        <f t="shared" si="4"/>
        <v/>
      </c>
      <c r="Q5" s="14" t="str">
        <f t="shared" si="5"/>
        <v/>
      </c>
      <c r="R5" s="14" t="str">
        <f t="shared" si="6"/>
        <v/>
      </c>
    </row>
    <row r="6" spans="1:18" x14ac:dyDescent="0.3">
      <c r="A6" s="6"/>
      <c r="B6" s="6"/>
      <c r="C6" s="8"/>
      <c r="D6" s="6"/>
      <c r="E6" s="6"/>
      <c r="F6" s="12"/>
      <c r="G6" s="13"/>
      <c r="H6" s="14" t="str">
        <f>IF($F6="","",$F6*IF($G6="",IFERROR(IF(VLOOKUP($B6,Facturen!$A$3:$W$304,7,FALSE)="",Instellingen!$B$4,VLOOKUP($B6,Facturen!$A$3:$W$304,7,FALSE)),Instellingen!$B$4),$G6))</f>
        <v/>
      </c>
      <c r="I6" s="14" t="str">
        <f t="shared" si="0"/>
        <v/>
      </c>
      <c r="J6" s="18" t="str">
        <f>IF($E6="","",IF($E6="SRD",1,IF($E6="USD",IFERROR(INDEX(Instellingen!$B$22:$B$221,MATCH($C6,Instellingen!$A$22:$A$221,1)),""),IF($E6="EUR",IFERROR(INDEX(Instellingen!$C$22:$C$221,MATCH($C6,Instellingen!$A$22:$A$221,1)),""),""))))</f>
        <v/>
      </c>
      <c r="K6" s="19" t="str">
        <f>IF($B6="","",IFERROR(VLOOKUP($B6,Facturen!$A$3:$W$304,5,FALSE),""))</f>
        <v/>
      </c>
      <c r="L6" s="18" t="str">
        <f>IF($K6="","",IF($K6="SRD",1,IF($K6="USD",IFERROR(INDEX(Instellingen!$B$22:$B$221,MATCH($C6,Instellingen!$A$22:$A$221,1)),""),IF($K6="EUR",IFERROR(INDEX(Instellingen!$C$22:$C$221,MATCH($C6,Instellingen!$A$22:$A$221,1)),""),""))))</f>
        <v/>
      </c>
      <c r="M6" s="14" t="str">
        <f t="shared" si="1"/>
        <v/>
      </c>
      <c r="N6" s="14" t="str">
        <f t="shared" si="2"/>
        <v/>
      </c>
      <c r="O6" s="14" t="str">
        <f t="shared" si="3"/>
        <v/>
      </c>
      <c r="P6" s="14" t="str">
        <f t="shared" si="4"/>
        <v/>
      </c>
      <c r="Q6" s="14" t="str">
        <f t="shared" si="5"/>
        <v/>
      </c>
      <c r="R6" s="14" t="str">
        <f t="shared" si="6"/>
        <v/>
      </c>
    </row>
    <row r="7" spans="1:18" x14ac:dyDescent="0.3">
      <c r="A7" s="6"/>
      <c r="B7" s="6"/>
      <c r="C7" s="8"/>
      <c r="D7" s="6"/>
      <c r="E7" s="6"/>
      <c r="F7" s="12"/>
      <c r="G7" s="13"/>
      <c r="H7" s="14" t="str">
        <f>IF($F7="","",$F7*IF($G7="",IFERROR(IF(VLOOKUP($B7,Facturen!$A$3:$W$304,7,FALSE)="",Instellingen!$B$4,VLOOKUP($B7,Facturen!$A$3:$W$304,7,FALSE)),Instellingen!$B$4),$G7))</f>
        <v/>
      </c>
      <c r="I7" s="14" t="str">
        <f t="shared" si="0"/>
        <v/>
      </c>
      <c r="J7" s="18" t="str">
        <f>IF($E7="","",IF($E7="SRD",1,IF($E7="USD",IFERROR(INDEX(Instellingen!$B$22:$B$221,MATCH($C7,Instellingen!$A$22:$A$221,1)),""),IF($E7="EUR",IFERROR(INDEX(Instellingen!$C$22:$C$221,MATCH($C7,Instellingen!$A$22:$A$221,1)),""),""))))</f>
        <v/>
      </c>
      <c r="K7" s="19" t="str">
        <f>IF($B7="","",IFERROR(VLOOKUP($B7,Facturen!$A$3:$W$304,5,FALSE),""))</f>
        <v/>
      </c>
      <c r="L7" s="18" t="str">
        <f>IF($K7="","",IF($K7="SRD",1,IF($K7="USD",IFERROR(INDEX(Instellingen!$B$22:$B$221,MATCH($C7,Instellingen!$A$22:$A$221,1)),""),IF($K7="EUR",IFERROR(INDEX(Instellingen!$C$22:$C$221,MATCH($C7,Instellingen!$A$22:$A$221,1)),""),""))))</f>
        <v/>
      </c>
      <c r="M7" s="14" t="str">
        <f t="shared" si="1"/>
        <v/>
      </c>
      <c r="N7" s="14" t="str">
        <f t="shared" si="2"/>
        <v/>
      </c>
      <c r="O7" s="14" t="str">
        <f t="shared" si="3"/>
        <v/>
      </c>
      <c r="P7" s="14" t="str">
        <f t="shared" si="4"/>
        <v/>
      </c>
      <c r="Q7" s="14" t="str">
        <f t="shared" si="5"/>
        <v/>
      </c>
      <c r="R7" s="14" t="str">
        <f t="shared" si="6"/>
        <v/>
      </c>
    </row>
    <row r="8" spans="1:18" x14ac:dyDescent="0.3">
      <c r="A8" s="6"/>
      <c r="B8" s="6"/>
      <c r="C8" s="8"/>
      <c r="D8" s="6"/>
      <c r="E8" s="6"/>
      <c r="F8" s="12"/>
      <c r="G8" s="13"/>
      <c r="H8" s="14" t="str">
        <f>IF($F8="","",$F8*IF($G8="",IFERROR(IF(VLOOKUP($B8,Facturen!$A$3:$W$304,7,FALSE)="",Instellingen!$B$4,VLOOKUP($B8,Facturen!$A$3:$W$304,7,FALSE)),Instellingen!$B$4),$G8))</f>
        <v/>
      </c>
      <c r="I8" s="14" t="str">
        <f t="shared" si="0"/>
        <v/>
      </c>
      <c r="J8" s="18" t="str">
        <f>IF($E8="","",IF($E8="SRD",1,IF($E8="USD",IFERROR(INDEX(Instellingen!$B$22:$B$221,MATCH($C8,Instellingen!$A$22:$A$221,1)),""),IF($E8="EUR",IFERROR(INDEX(Instellingen!$C$22:$C$221,MATCH($C8,Instellingen!$A$22:$A$221,1)),""),""))))</f>
        <v/>
      </c>
      <c r="K8" s="19" t="str">
        <f>IF($B8="","",IFERROR(VLOOKUP($B8,Facturen!$A$3:$W$304,5,FALSE),""))</f>
        <v/>
      </c>
      <c r="L8" s="18" t="str">
        <f>IF($K8="","",IF($K8="SRD",1,IF($K8="USD",IFERROR(INDEX(Instellingen!$B$22:$B$221,MATCH($C8,Instellingen!$A$22:$A$221,1)),""),IF($K8="EUR",IFERROR(INDEX(Instellingen!$C$22:$C$221,MATCH($C8,Instellingen!$A$22:$A$221,1)),""),""))))</f>
        <v/>
      </c>
      <c r="M8" s="14" t="str">
        <f t="shared" si="1"/>
        <v/>
      </c>
      <c r="N8" s="14" t="str">
        <f t="shared" si="2"/>
        <v/>
      </c>
      <c r="O8" s="14" t="str">
        <f t="shared" si="3"/>
        <v/>
      </c>
      <c r="P8" s="14" t="str">
        <f t="shared" si="4"/>
        <v/>
      </c>
      <c r="Q8" s="14" t="str">
        <f t="shared" si="5"/>
        <v/>
      </c>
      <c r="R8" s="14" t="str">
        <f t="shared" si="6"/>
        <v/>
      </c>
    </row>
    <row r="9" spans="1:18" x14ac:dyDescent="0.3">
      <c r="A9" s="6"/>
      <c r="B9" s="6"/>
      <c r="C9" s="8"/>
      <c r="D9" s="6"/>
      <c r="E9" s="6"/>
      <c r="F9" s="12"/>
      <c r="G9" s="13"/>
      <c r="H9" s="14" t="str">
        <f>IF($F9="","",$F9*IF($G9="",IFERROR(IF(VLOOKUP($B9,Facturen!$A$3:$W$304,7,FALSE)="",Instellingen!$B$4,VLOOKUP($B9,Facturen!$A$3:$W$304,7,FALSE)),Instellingen!$B$4),$G9))</f>
        <v/>
      </c>
      <c r="I9" s="14" t="str">
        <f t="shared" si="0"/>
        <v/>
      </c>
      <c r="J9" s="18" t="str">
        <f>IF($E9="","",IF($E9="SRD",1,IF($E9="USD",IFERROR(INDEX(Instellingen!$B$22:$B$221,MATCH($C9,Instellingen!$A$22:$A$221,1)),""),IF($E9="EUR",IFERROR(INDEX(Instellingen!$C$22:$C$221,MATCH($C9,Instellingen!$A$22:$A$221,1)),""),""))))</f>
        <v/>
      </c>
      <c r="K9" s="19" t="str">
        <f>IF($B9="","",IFERROR(VLOOKUP($B9,Facturen!$A$3:$W$304,5,FALSE),""))</f>
        <v/>
      </c>
      <c r="L9" s="18" t="str">
        <f>IF($K9="","",IF($K9="SRD",1,IF($K9="USD",IFERROR(INDEX(Instellingen!$B$22:$B$221,MATCH($C9,Instellingen!$A$22:$A$221,1)),""),IF($K9="EUR",IFERROR(INDEX(Instellingen!$C$22:$C$221,MATCH($C9,Instellingen!$A$22:$A$221,1)),""),""))))</f>
        <v/>
      </c>
      <c r="M9" s="14" t="str">
        <f t="shared" si="1"/>
        <v/>
      </c>
      <c r="N9" s="14" t="str">
        <f t="shared" si="2"/>
        <v/>
      </c>
      <c r="O9" s="14" t="str">
        <f t="shared" si="3"/>
        <v/>
      </c>
      <c r="P9" s="14" t="str">
        <f t="shared" si="4"/>
        <v/>
      </c>
      <c r="Q9" s="14" t="str">
        <f t="shared" si="5"/>
        <v/>
      </c>
      <c r="R9" s="14" t="str">
        <f t="shared" si="6"/>
        <v/>
      </c>
    </row>
    <row r="10" spans="1:18" x14ac:dyDescent="0.3">
      <c r="A10" s="6"/>
      <c r="B10" s="6"/>
      <c r="C10" s="8"/>
      <c r="D10" s="6"/>
      <c r="E10" s="6"/>
      <c r="F10" s="12"/>
      <c r="G10" s="13"/>
      <c r="H10" s="14" t="str">
        <f>IF($F10="","",$F10*IF($G10="",IFERROR(IF(VLOOKUP($B10,Facturen!$A$3:$W$304,7,FALSE)="",Instellingen!$B$4,VLOOKUP($B10,Facturen!$A$3:$W$304,7,FALSE)),Instellingen!$B$4),$G10))</f>
        <v/>
      </c>
      <c r="I10" s="14" t="str">
        <f t="shared" si="0"/>
        <v/>
      </c>
      <c r="J10" s="18" t="str">
        <f>IF($E10="","",IF($E10="SRD",1,IF($E10="USD",IFERROR(INDEX(Instellingen!$B$22:$B$221,MATCH($C10,Instellingen!$A$22:$A$221,1)),""),IF($E10="EUR",IFERROR(INDEX(Instellingen!$C$22:$C$221,MATCH($C10,Instellingen!$A$22:$A$221,1)),""),""))))</f>
        <v/>
      </c>
      <c r="K10" s="19" t="str">
        <f>IF($B10="","",IFERROR(VLOOKUP($B10,Facturen!$A$3:$W$304,5,FALSE),""))</f>
        <v/>
      </c>
      <c r="L10" s="18" t="str">
        <f>IF($K10="","",IF($K10="SRD",1,IF($K10="USD",IFERROR(INDEX(Instellingen!$B$22:$B$221,MATCH($C10,Instellingen!$A$22:$A$221,1)),""),IF($K10="EUR",IFERROR(INDEX(Instellingen!$C$22:$C$221,MATCH($C10,Instellingen!$A$22:$A$221,1)),""),""))))</f>
        <v/>
      </c>
      <c r="M10" s="14" t="str">
        <f t="shared" si="1"/>
        <v/>
      </c>
      <c r="N10" s="14" t="str">
        <f t="shared" si="2"/>
        <v/>
      </c>
      <c r="O10" s="14" t="str">
        <f t="shared" si="3"/>
        <v/>
      </c>
      <c r="P10" s="14" t="str">
        <f t="shared" si="4"/>
        <v/>
      </c>
      <c r="Q10" s="14" t="str">
        <f t="shared" si="5"/>
        <v/>
      </c>
      <c r="R10" s="14" t="str">
        <f t="shared" si="6"/>
        <v/>
      </c>
    </row>
    <row r="11" spans="1:18" x14ac:dyDescent="0.3">
      <c r="A11" s="6"/>
      <c r="B11" s="6"/>
      <c r="C11" s="8"/>
      <c r="D11" s="6"/>
      <c r="E11" s="6"/>
      <c r="F11" s="12"/>
      <c r="G11" s="13"/>
      <c r="H11" s="14" t="str">
        <f>IF($F11="","",$F11*IF($G11="",IFERROR(IF(VLOOKUP($B11,Facturen!$A$3:$W$304,7,FALSE)="",Instellingen!$B$4,VLOOKUP($B11,Facturen!$A$3:$W$304,7,FALSE)),Instellingen!$B$4),$G11))</f>
        <v/>
      </c>
      <c r="I11" s="14" t="str">
        <f t="shared" si="0"/>
        <v/>
      </c>
      <c r="J11" s="18" t="str">
        <f>IF($E11="","",IF($E11="SRD",1,IF($E11="USD",IFERROR(INDEX(Instellingen!$B$22:$B$221,MATCH($C11,Instellingen!$A$22:$A$221,1)),""),IF($E11="EUR",IFERROR(INDEX(Instellingen!$C$22:$C$221,MATCH($C11,Instellingen!$A$22:$A$221,1)),""),""))))</f>
        <v/>
      </c>
      <c r="K11" s="19" t="str">
        <f>IF($B11="","",IFERROR(VLOOKUP($B11,Facturen!$A$3:$W$304,5,FALSE),""))</f>
        <v/>
      </c>
      <c r="L11" s="18" t="str">
        <f>IF($K11="","",IF($K11="SRD",1,IF($K11="USD",IFERROR(INDEX(Instellingen!$B$22:$B$221,MATCH($C11,Instellingen!$A$22:$A$221,1)),""),IF($K11="EUR",IFERROR(INDEX(Instellingen!$C$22:$C$221,MATCH($C11,Instellingen!$A$22:$A$221,1)),""),""))))</f>
        <v/>
      </c>
      <c r="M11" s="14" t="str">
        <f t="shared" si="1"/>
        <v/>
      </c>
      <c r="N11" s="14" t="str">
        <f t="shared" si="2"/>
        <v/>
      </c>
      <c r="O11" s="14" t="str">
        <f t="shared" si="3"/>
        <v/>
      </c>
      <c r="P11" s="14" t="str">
        <f t="shared" si="4"/>
        <v/>
      </c>
      <c r="Q11" s="14" t="str">
        <f t="shared" si="5"/>
        <v/>
      </c>
      <c r="R11" s="14" t="str">
        <f t="shared" si="6"/>
        <v/>
      </c>
    </row>
    <row r="12" spans="1:18" x14ac:dyDescent="0.3">
      <c r="A12" s="6"/>
      <c r="B12" s="6"/>
      <c r="C12" s="8"/>
      <c r="D12" s="6"/>
      <c r="E12" s="6"/>
      <c r="F12" s="12"/>
      <c r="G12" s="13"/>
      <c r="H12" s="14" t="str">
        <f>IF($F12="","",$F12*IF($G12="",IFERROR(IF(VLOOKUP($B12,Facturen!$A$3:$W$304,7,FALSE)="",Instellingen!$B$4,VLOOKUP($B12,Facturen!$A$3:$W$304,7,FALSE)),Instellingen!$B$4),$G12))</f>
        <v/>
      </c>
      <c r="I12" s="14" t="str">
        <f t="shared" si="0"/>
        <v/>
      </c>
      <c r="J12" s="18" t="str">
        <f>IF($E12="","",IF($E12="SRD",1,IF($E12="USD",IFERROR(INDEX(Instellingen!$B$22:$B$221,MATCH($C12,Instellingen!$A$22:$A$221,1)),""),IF($E12="EUR",IFERROR(INDEX(Instellingen!$C$22:$C$221,MATCH($C12,Instellingen!$A$22:$A$221,1)),""),""))))</f>
        <v/>
      </c>
      <c r="K12" s="19" t="str">
        <f>IF($B12="","",IFERROR(VLOOKUP($B12,Facturen!$A$3:$W$304,5,FALSE),""))</f>
        <v/>
      </c>
      <c r="L12" s="18" t="str">
        <f>IF($K12="","",IF($K12="SRD",1,IF($K12="USD",IFERROR(INDEX(Instellingen!$B$22:$B$221,MATCH($C12,Instellingen!$A$22:$A$221,1)),""),IF($K12="EUR",IFERROR(INDEX(Instellingen!$C$22:$C$221,MATCH($C12,Instellingen!$A$22:$A$221,1)),""),""))))</f>
        <v/>
      </c>
      <c r="M12" s="14" t="str">
        <f t="shared" si="1"/>
        <v/>
      </c>
      <c r="N12" s="14" t="str">
        <f t="shared" si="2"/>
        <v/>
      </c>
      <c r="O12" s="14" t="str">
        <f t="shared" si="3"/>
        <v/>
      </c>
      <c r="P12" s="14" t="str">
        <f t="shared" si="4"/>
        <v/>
      </c>
      <c r="Q12" s="14" t="str">
        <f t="shared" si="5"/>
        <v/>
      </c>
      <c r="R12" s="14" t="str">
        <f t="shared" si="6"/>
        <v/>
      </c>
    </row>
    <row r="13" spans="1:18" x14ac:dyDescent="0.3">
      <c r="A13" s="6"/>
      <c r="B13" s="6"/>
      <c r="C13" s="8"/>
      <c r="D13" s="6"/>
      <c r="E13" s="6"/>
      <c r="F13" s="12"/>
      <c r="G13" s="13"/>
      <c r="H13" s="14" t="str">
        <f>IF($F13="","",$F13*IF($G13="",IFERROR(IF(VLOOKUP($B13,Facturen!$A$3:$W$304,7,FALSE)="",Instellingen!$B$4,VLOOKUP($B13,Facturen!$A$3:$W$304,7,FALSE)),Instellingen!$B$4),$G13))</f>
        <v/>
      </c>
      <c r="I13" s="14" t="str">
        <f t="shared" si="0"/>
        <v/>
      </c>
      <c r="J13" s="18" t="str">
        <f>IF($E13="","",IF($E13="SRD",1,IF($E13="USD",IFERROR(INDEX(Instellingen!$B$22:$B$221,MATCH($C13,Instellingen!$A$22:$A$221,1)),""),IF($E13="EUR",IFERROR(INDEX(Instellingen!$C$22:$C$221,MATCH($C13,Instellingen!$A$22:$A$221,1)),""),""))))</f>
        <v/>
      </c>
      <c r="K13" s="19" t="str">
        <f>IF($B13="","",IFERROR(VLOOKUP($B13,Facturen!$A$3:$W$304,5,FALSE),""))</f>
        <v/>
      </c>
      <c r="L13" s="18" t="str">
        <f>IF($K13="","",IF($K13="SRD",1,IF($K13="USD",IFERROR(INDEX(Instellingen!$B$22:$B$221,MATCH($C13,Instellingen!$A$22:$A$221,1)),""),IF($K13="EUR",IFERROR(INDEX(Instellingen!$C$22:$C$221,MATCH($C13,Instellingen!$A$22:$A$221,1)),""),""))))</f>
        <v/>
      </c>
      <c r="M13" s="14" t="str">
        <f t="shared" si="1"/>
        <v/>
      </c>
      <c r="N13" s="14" t="str">
        <f t="shared" si="2"/>
        <v/>
      </c>
      <c r="O13" s="14" t="str">
        <f t="shared" si="3"/>
        <v/>
      </c>
      <c r="P13" s="14" t="str">
        <f t="shared" si="4"/>
        <v/>
      </c>
      <c r="Q13" s="14" t="str">
        <f t="shared" si="5"/>
        <v/>
      </c>
      <c r="R13" s="14" t="str">
        <f t="shared" si="6"/>
        <v/>
      </c>
    </row>
    <row r="14" spans="1:18" x14ac:dyDescent="0.3">
      <c r="A14" s="6"/>
      <c r="B14" s="6"/>
      <c r="C14" s="8"/>
      <c r="D14" s="6"/>
      <c r="E14" s="6"/>
      <c r="F14" s="12"/>
      <c r="G14" s="13"/>
      <c r="H14" s="14" t="str">
        <f>IF($F14="","",$F14*IF($G14="",IFERROR(IF(VLOOKUP($B14,Facturen!$A$3:$W$304,7,FALSE)="",Instellingen!$B$4,VLOOKUP($B14,Facturen!$A$3:$W$304,7,FALSE)),Instellingen!$B$4),$G14))</f>
        <v/>
      </c>
      <c r="I14" s="14" t="str">
        <f t="shared" si="0"/>
        <v/>
      </c>
      <c r="J14" s="18" t="str">
        <f>IF($E14="","",IF($E14="SRD",1,IF($E14="USD",IFERROR(INDEX(Instellingen!$B$22:$B$221,MATCH($C14,Instellingen!$A$22:$A$221,1)),""),IF($E14="EUR",IFERROR(INDEX(Instellingen!$C$22:$C$221,MATCH($C14,Instellingen!$A$22:$A$221,1)),""),""))))</f>
        <v/>
      </c>
      <c r="K14" s="19" t="str">
        <f>IF($B14="","",IFERROR(VLOOKUP($B14,Facturen!$A$3:$W$304,5,FALSE),""))</f>
        <v/>
      </c>
      <c r="L14" s="18" t="str">
        <f>IF($K14="","",IF($K14="SRD",1,IF($K14="USD",IFERROR(INDEX(Instellingen!$B$22:$B$221,MATCH($C14,Instellingen!$A$22:$A$221,1)),""),IF($K14="EUR",IFERROR(INDEX(Instellingen!$C$22:$C$221,MATCH($C14,Instellingen!$A$22:$A$221,1)),""),""))))</f>
        <v/>
      </c>
      <c r="M14" s="14" t="str">
        <f t="shared" si="1"/>
        <v/>
      </c>
      <c r="N14" s="14" t="str">
        <f t="shared" si="2"/>
        <v/>
      </c>
      <c r="O14" s="14" t="str">
        <f t="shared" si="3"/>
        <v/>
      </c>
      <c r="P14" s="14" t="str">
        <f t="shared" si="4"/>
        <v/>
      </c>
      <c r="Q14" s="14" t="str">
        <f t="shared" si="5"/>
        <v/>
      </c>
      <c r="R14" s="14" t="str">
        <f t="shared" si="6"/>
        <v/>
      </c>
    </row>
    <row r="15" spans="1:18" x14ac:dyDescent="0.3">
      <c r="A15" s="6"/>
      <c r="B15" s="6"/>
      <c r="C15" s="8"/>
      <c r="D15" s="6"/>
      <c r="E15" s="6"/>
      <c r="F15" s="12"/>
      <c r="G15" s="13"/>
      <c r="H15" s="14" t="str">
        <f>IF($F15="","",$F15*IF($G15="",IFERROR(IF(VLOOKUP($B15,Facturen!$A$3:$W$304,7,FALSE)="",Instellingen!$B$4,VLOOKUP($B15,Facturen!$A$3:$W$304,7,FALSE)),Instellingen!$B$4),$G15))</f>
        <v/>
      </c>
      <c r="I15" s="14" t="str">
        <f t="shared" si="0"/>
        <v/>
      </c>
      <c r="J15" s="18" t="str">
        <f>IF($E15="","",IF($E15="SRD",1,IF($E15="USD",IFERROR(INDEX(Instellingen!$B$22:$B$221,MATCH($C15,Instellingen!$A$22:$A$221,1)),""),IF($E15="EUR",IFERROR(INDEX(Instellingen!$C$22:$C$221,MATCH($C15,Instellingen!$A$22:$A$221,1)),""),""))))</f>
        <v/>
      </c>
      <c r="K15" s="19" t="str">
        <f>IF($B15="","",IFERROR(VLOOKUP($B15,Facturen!$A$3:$W$304,5,FALSE),""))</f>
        <v/>
      </c>
      <c r="L15" s="18" t="str">
        <f>IF($K15="","",IF($K15="SRD",1,IF($K15="USD",IFERROR(INDEX(Instellingen!$B$22:$B$221,MATCH($C15,Instellingen!$A$22:$A$221,1)),""),IF($K15="EUR",IFERROR(INDEX(Instellingen!$C$22:$C$221,MATCH($C15,Instellingen!$A$22:$A$221,1)),""),""))))</f>
        <v/>
      </c>
      <c r="M15" s="14" t="str">
        <f t="shared" si="1"/>
        <v/>
      </c>
      <c r="N15" s="14" t="str">
        <f t="shared" si="2"/>
        <v/>
      </c>
      <c r="O15" s="14" t="str">
        <f t="shared" si="3"/>
        <v/>
      </c>
      <c r="P15" s="14" t="str">
        <f t="shared" si="4"/>
        <v/>
      </c>
      <c r="Q15" s="14" t="str">
        <f t="shared" si="5"/>
        <v/>
      </c>
      <c r="R15" s="14" t="str">
        <f t="shared" si="6"/>
        <v/>
      </c>
    </row>
    <row r="16" spans="1:18" x14ac:dyDescent="0.3">
      <c r="A16" s="6"/>
      <c r="B16" s="6"/>
      <c r="C16" s="8"/>
      <c r="D16" s="6"/>
      <c r="E16" s="6"/>
      <c r="F16" s="12"/>
      <c r="G16" s="13"/>
      <c r="H16" s="14" t="str">
        <f>IF($F16="","",$F16*IF($G16="",IFERROR(IF(VLOOKUP($B16,Facturen!$A$3:$W$304,7,FALSE)="",Instellingen!$B$4,VLOOKUP($B16,Facturen!$A$3:$W$304,7,FALSE)),Instellingen!$B$4),$G16))</f>
        <v/>
      </c>
      <c r="I16" s="14" t="str">
        <f t="shared" si="0"/>
        <v/>
      </c>
      <c r="J16" s="18" t="str">
        <f>IF($E16="","",IF($E16="SRD",1,IF($E16="USD",IFERROR(INDEX(Instellingen!$B$22:$B$221,MATCH($C16,Instellingen!$A$22:$A$221,1)),""),IF($E16="EUR",IFERROR(INDEX(Instellingen!$C$22:$C$221,MATCH($C16,Instellingen!$A$22:$A$221,1)),""),""))))</f>
        <v/>
      </c>
      <c r="K16" s="19" t="str">
        <f>IF($B16="","",IFERROR(VLOOKUP($B16,Facturen!$A$3:$W$304,5,FALSE),""))</f>
        <v/>
      </c>
      <c r="L16" s="18" t="str">
        <f>IF($K16="","",IF($K16="SRD",1,IF($K16="USD",IFERROR(INDEX(Instellingen!$B$22:$B$221,MATCH($C16,Instellingen!$A$22:$A$221,1)),""),IF($K16="EUR",IFERROR(INDEX(Instellingen!$C$22:$C$221,MATCH($C16,Instellingen!$A$22:$A$221,1)),""),""))))</f>
        <v/>
      </c>
      <c r="M16" s="14" t="str">
        <f t="shared" si="1"/>
        <v/>
      </c>
      <c r="N16" s="14" t="str">
        <f t="shared" si="2"/>
        <v/>
      </c>
      <c r="O16" s="14" t="str">
        <f t="shared" si="3"/>
        <v/>
      </c>
      <c r="P16" s="14" t="str">
        <f t="shared" si="4"/>
        <v/>
      </c>
      <c r="Q16" s="14" t="str">
        <f t="shared" si="5"/>
        <v/>
      </c>
      <c r="R16" s="14" t="str">
        <f t="shared" si="6"/>
        <v/>
      </c>
    </row>
    <row r="17" spans="1:18" x14ac:dyDescent="0.3">
      <c r="A17" s="6"/>
      <c r="B17" s="6"/>
      <c r="C17" s="8"/>
      <c r="D17" s="6"/>
      <c r="E17" s="6"/>
      <c r="F17" s="12"/>
      <c r="G17" s="13"/>
      <c r="H17" s="14" t="str">
        <f>IF($F17="","",$F17*IF($G17="",IFERROR(IF(VLOOKUP($B17,Facturen!$A$3:$W$304,7,FALSE)="",Instellingen!$B$4,VLOOKUP($B17,Facturen!$A$3:$W$304,7,FALSE)),Instellingen!$B$4),$G17))</f>
        <v/>
      </c>
      <c r="I17" s="14" t="str">
        <f t="shared" si="0"/>
        <v/>
      </c>
      <c r="J17" s="18" t="str">
        <f>IF($E17="","",IF($E17="SRD",1,IF($E17="USD",IFERROR(INDEX(Instellingen!$B$22:$B$221,MATCH($C17,Instellingen!$A$22:$A$221,1)),""),IF($E17="EUR",IFERROR(INDEX(Instellingen!$C$22:$C$221,MATCH($C17,Instellingen!$A$22:$A$221,1)),""),""))))</f>
        <v/>
      </c>
      <c r="K17" s="19" t="str">
        <f>IF($B17="","",IFERROR(VLOOKUP($B17,Facturen!$A$3:$W$304,5,FALSE),""))</f>
        <v/>
      </c>
      <c r="L17" s="18" t="str">
        <f>IF($K17="","",IF($K17="SRD",1,IF($K17="USD",IFERROR(INDEX(Instellingen!$B$22:$B$221,MATCH($C17,Instellingen!$A$22:$A$221,1)),""),IF($K17="EUR",IFERROR(INDEX(Instellingen!$C$22:$C$221,MATCH($C17,Instellingen!$A$22:$A$221,1)),""),""))))</f>
        <v/>
      </c>
      <c r="M17" s="14" t="str">
        <f t="shared" si="1"/>
        <v/>
      </c>
      <c r="N17" s="14" t="str">
        <f t="shared" si="2"/>
        <v/>
      </c>
      <c r="O17" s="14" t="str">
        <f t="shared" si="3"/>
        <v/>
      </c>
      <c r="P17" s="14" t="str">
        <f t="shared" si="4"/>
        <v/>
      </c>
      <c r="Q17" s="14" t="str">
        <f t="shared" si="5"/>
        <v/>
      </c>
      <c r="R17" s="14" t="str">
        <f t="shared" si="6"/>
        <v/>
      </c>
    </row>
    <row r="18" spans="1:18" x14ac:dyDescent="0.3">
      <c r="A18" s="6"/>
      <c r="B18" s="6"/>
      <c r="C18" s="8"/>
      <c r="D18" s="6"/>
      <c r="E18" s="6"/>
      <c r="F18" s="12"/>
      <c r="G18" s="13"/>
      <c r="H18" s="14" t="str">
        <f>IF($F18="","",$F18*IF($G18="",IFERROR(IF(VLOOKUP($B18,Facturen!$A$3:$W$304,7,FALSE)="",Instellingen!$B$4,VLOOKUP($B18,Facturen!$A$3:$W$304,7,FALSE)),Instellingen!$B$4),$G18))</f>
        <v/>
      </c>
      <c r="I18" s="14" t="str">
        <f t="shared" si="0"/>
        <v/>
      </c>
      <c r="J18" s="18" t="str">
        <f>IF($E18="","",IF($E18="SRD",1,IF($E18="USD",IFERROR(INDEX(Instellingen!$B$22:$B$221,MATCH($C18,Instellingen!$A$22:$A$221,1)),""),IF($E18="EUR",IFERROR(INDEX(Instellingen!$C$22:$C$221,MATCH($C18,Instellingen!$A$22:$A$221,1)),""),""))))</f>
        <v/>
      </c>
      <c r="K18" s="19" t="str">
        <f>IF($B18="","",IFERROR(VLOOKUP($B18,Facturen!$A$3:$W$304,5,FALSE),""))</f>
        <v/>
      </c>
      <c r="L18" s="18" t="str">
        <f>IF($K18="","",IF($K18="SRD",1,IF($K18="USD",IFERROR(INDEX(Instellingen!$B$22:$B$221,MATCH($C18,Instellingen!$A$22:$A$221,1)),""),IF($K18="EUR",IFERROR(INDEX(Instellingen!$C$22:$C$221,MATCH($C18,Instellingen!$A$22:$A$221,1)),""),""))))</f>
        <v/>
      </c>
      <c r="M18" s="14" t="str">
        <f t="shared" si="1"/>
        <v/>
      </c>
      <c r="N18" s="14" t="str">
        <f t="shared" si="2"/>
        <v/>
      </c>
      <c r="O18" s="14" t="str">
        <f t="shared" si="3"/>
        <v/>
      </c>
      <c r="P18" s="14" t="str">
        <f t="shared" si="4"/>
        <v/>
      </c>
      <c r="Q18" s="14" t="str">
        <f t="shared" si="5"/>
        <v/>
      </c>
      <c r="R18" s="14" t="str">
        <f t="shared" si="6"/>
        <v/>
      </c>
    </row>
    <row r="19" spans="1:18" x14ac:dyDescent="0.3">
      <c r="A19" s="6"/>
      <c r="B19" s="6"/>
      <c r="C19" s="8"/>
      <c r="D19" s="6"/>
      <c r="E19" s="6"/>
      <c r="F19" s="12"/>
      <c r="G19" s="13"/>
      <c r="H19" s="14" t="str">
        <f>IF($F19="","",$F19*IF($G19="",IFERROR(IF(VLOOKUP($B19,Facturen!$A$3:$W$304,7,FALSE)="",Instellingen!$B$4,VLOOKUP($B19,Facturen!$A$3:$W$304,7,FALSE)),Instellingen!$B$4),$G19))</f>
        <v/>
      </c>
      <c r="I19" s="14" t="str">
        <f t="shared" si="0"/>
        <v/>
      </c>
      <c r="J19" s="18" t="str">
        <f>IF($E19="","",IF($E19="SRD",1,IF($E19="USD",IFERROR(INDEX(Instellingen!$B$22:$B$221,MATCH($C19,Instellingen!$A$22:$A$221,1)),""),IF($E19="EUR",IFERROR(INDEX(Instellingen!$C$22:$C$221,MATCH($C19,Instellingen!$A$22:$A$221,1)),""),""))))</f>
        <v/>
      </c>
      <c r="K19" s="19" t="str">
        <f>IF($B19="","",IFERROR(VLOOKUP($B19,Facturen!$A$3:$W$304,5,FALSE),""))</f>
        <v/>
      </c>
      <c r="L19" s="18" t="str">
        <f>IF($K19="","",IF($K19="SRD",1,IF($K19="USD",IFERROR(INDEX(Instellingen!$B$22:$B$221,MATCH($C19,Instellingen!$A$22:$A$221,1)),""),IF($K19="EUR",IFERROR(INDEX(Instellingen!$C$22:$C$221,MATCH($C19,Instellingen!$A$22:$A$221,1)),""),""))))</f>
        <v/>
      </c>
      <c r="M19" s="14" t="str">
        <f t="shared" si="1"/>
        <v/>
      </c>
      <c r="N19" s="14" t="str">
        <f t="shared" si="2"/>
        <v/>
      </c>
      <c r="O19" s="14" t="str">
        <f t="shared" si="3"/>
        <v/>
      </c>
      <c r="P19" s="14" t="str">
        <f t="shared" si="4"/>
        <v/>
      </c>
      <c r="Q19" s="14" t="str">
        <f t="shared" si="5"/>
        <v/>
      </c>
      <c r="R19" s="14" t="str">
        <f t="shared" si="6"/>
        <v/>
      </c>
    </row>
    <row r="20" spans="1:18" x14ac:dyDescent="0.3">
      <c r="A20" s="6"/>
      <c r="B20" s="6"/>
      <c r="C20" s="8"/>
      <c r="D20" s="6"/>
      <c r="E20" s="6"/>
      <c r="F20" s="12"/>
      <c r="G20" s="13"/>
      <c r="H20" s="14" t="str">
        <f>IF($F20="","",$F20*IF($G20="",IFERROR(IF(VLOOKUP($B20,Facturen!$A$3:$W$304,7,FALSE)="",Instellingen!$B$4,VLOOKUP($B20,Facturen!$A$3:$W$304,7,FALSE)),Instellingen!$B$4),$G20))</f>
        <v/>
      </c>
      <c r="I20" s="14" t="str">
        <f t="shared" si="0"/>
        <v/>
      </c>
      <c r="J20" s="18" t="str">
        <f>IF($E20="","",IF($E20="SRD",1,IF($E20="USD",IFERROR(INDEX(Instellingen!$B$22:$B$221,MATCH($C20,Instellingen!$A$22:$A$221,1)),""),IF($E20="EUR",IFERROR(INDEX(Instellingen!$C$22:$C$221,MATCH($C20,Instellingen!$A$22:$A$221,1)),""),""))))</f>
        <v/>
      </c>
      <c r="K20" s="19" t="str">
        <f>IF($B20="","",IFERROR(VLOOKUP($B20,Facturen!$A$3:$W$304,5,FALSE),""))</f>
        <v/>
      </c>
      <c r="L20" s="18" t="str">
        <f>IF($K20="","",IF($K20="SRD",1,IF($K20="USD",IFERROR(INDEX(Instellingen!$B$22:$B$221,MATCH($C20,Instellingen!$A$22:$A$221,1)),""),IF($K20="EUR",IFERROR(INDEX(Instellingen!$C$22:$C$221,MATCH($C20,Instellingen!$A$22:$A$221,1)),""),""))))</f>
        <v/>
      </c>
      <c r="M20" s="14" t="str">
        <f t="shared" si="1"/>
        <v/>
      </c>
      <c r="N20" s="14" t="str">
        <f t="shared" si="2"/>
        <v/>
      </c>
      <c r="O20" s="14" t="str">
        <f t="shared" si="3"/>
        <v/>
      </c>
      <c r="P20" s="14" t="str">
        <f t="shared" si="4"/>
        <v/>
      </c>
      <c r="Q20" s="14" t="str">
        <f t="shared" si="5"/>
        <v/>
      </c>
      <c r="R20" s="14" t="str">
        <f t="shared" si="6"/>
        <v/>
      </c>
    </row>
    <row r="21" spans="1:18" x14ac:dyDescent="0.3">
      <c r="A21" s="6"/>
      <c r="B21" s="6"/>
      <c r="C21" s="8"/>
      <c r="D21" s="6"/>
      <c r="E21" s="6"/>
      <c r="F21" s="12"/>
      <c r="G21" s="13"/>
      <c r="H21" s="14" t="str">
        <f>IF($F21="","",$F21*IF($G21="",IFERROR(IF(VLOOKUP($B21,Facturen!$A$3:$W$304,7,FALSE)="",Instellingen!$B$4,VLOOKUP($B21,Facturen!$A$3:$W$304,7,FALSE)),Instellingen!$B$4),$G21))</f>
        <v/>
      </c>
      <c r="I21" s="14" t="str">
        <f t="shared" si="0"/>
        <v/>
      </c>
      <c r="J21" s="18" t="str">
        <f>IF($E21="","",IF($E21="SRD",1,IF($E21="USD",IFERROR(INDEX(Instellingen!$B$22:$B$221,MATCH($C21,Instellingen!$A$22:$A$221,1)),""),IF($E21="EUR",IFERROR(INDEX(Instellingen!$C$22:$C$221,MATCH($C21,Instellingen!$A$22:$A$221,1)),""),""))))</f>
        <v/>
      </c>
      <c r="K21" s="19" t="str">
        <f>IF($B21="","",IFERROR(VLOOKUP($B21,Facturen!$A$3:$W$304,5,FALSE),""))</f>
        <v/>
      </c>
      <c r="L21" s="18" t="str">
        <f>IF($K21="","",IF($K21="SRD",1,IF($K21="USD",IFERROR(INDEX(Instellingen!$B$22:$B$221,MATCH($C21,Instellingen!$A$22:$A$221,1)),""),IF($K21="EUR",IFERROR(INDEX(Instellingen!$C$22:$C$221,MATCH($C21,Instellingen!$A$22:$A$221,1)),""),""))))</f>
        <v/>
      </c>
      <c r="M21" s="14" t="str">
        <f t="shared" si="1"/>
        <v/>
      </c>
      <c r="N21" s="14" t="str">
        <f t="shared" si="2"/>
        <v/>
      </c>
      <c r="O21" s="14" t="str">
        <f t="shared" si="3"/>
        <v/>
      </c>
      <c r="P21" s="14" t="str">
        <f t="shared" si="4"/>
        <v/>
      </c>
      <c r="Q21" s="14" t="str">
        <f t="shared" si="5"/>
        <v/>
      </c>
      <c r="R21" s="14" t="str">
        <f t="shared" si="6"/>
        <v/>
      </c>
    </row>
    <row r="22" spans="1:18" x14ac:dyDescent="0.3">
      <c r="A22" s="6"/>
      <c r="B22" s="6"/>
      <c r="C22" s="8"/>
      <c r="D22" s="6"/>
      <c r="E22" s="6"/>
      <c r="F22" s="12"/>
      <c r="G22" s="13"/>
      <c r="H22" s="14" t="str">
        <f>IF($F22="","",$F22*IF($G22="",IFERROR(IF(VLOOKUP($B22,Facturen!$A$3:$W$304,7,FALSE)="",Instellingen!$B$4,VLOOKUP($B22,Facturen!$A$3:$W$304,7,FALSE)),Instellingen!$B$4),$G22))</f>
        <v/>
      </c>
      <c r="I22" s="14" t="str">
        <f t="shared" si="0"/>
        <v/>
      </c>
      <c r="J22" s="18" t="str">
        <f>IF($E22="","",IF($E22="SRD",1,IF($E22="USD",IFERROR(INDEX(Instellingen!$B$22:$B$221,MATCH($C22,Instellingen!$A$22:$A$221,1)),""),IF($E22="EUR",IFERROR(INDEX(Instellingen!$C$22:$C$221,MATCH($C22,Instellingen!$A$22:$A$221,1)),""),""))))</f>
        <v/>
      </c>
      <c r="K22" s="19" t="str">
        <f>IF($B22="","",IFERROR(VLOOKUP($B22,Facturen!$A$3:$W$304,5,FALSE),""))</f>
        <v/>
      </c>
      <c r="L22" s="18" t="str">
        <f>IF($K22="","",IF($K22="SRD",1,IF($K22="USD",IFERROR(INDEX(Instellingen!$B$22:$B$221,MATCH($C22,Instellingen!$A$22:$A$221,1)),""),IF($K22="EUR",IFERROR(INDEX(Instellingen!$C$22:$C$221,MATCH($C22,Instellingen!$A$22:$A$221,1)),""),""))))</f>
        <v/>
      </c>
      <c r="M22" s="14" t="str">
        <f t="shared" si="1"/>
        <v/>
      </c>
      <c r="N22" s="14" t="str">
        <f t="shared" si="2"/>
        <v/>
      </c>
      <c r="O22" s="14" t="str">
        <f t="shared" si="3"/>
        <v/>
      </c>
      <c r="P22" s="14" t="str">
        <f t="shared" si="4"/>
        <v/>
      </c>
      <c r="Q22" s="14" t="str">
        <f t="shared" si="5"/>
        <v/>
      </c>
      <c r="R22" s="14" t="str">
        <f t="shared" si="6"/>
        <v/>
      </c>
    </row>
    <row r="23" spans="1:18" x14ac:dyDescent="0.3">
      <c r="A23" s="6"/>
      <c r="B23" s="6"/>
      <c r="C23" s="8"/>
      <c r="D23" s="6"/>
      <c r="E23" s="6"/>
      <c r="F23" s="12"/>
      <c r="G23" s="13"/>
      <c r="H23" s="14" t="str">
        <f>IF($F23="","",$F23*IF($G23="",IFERROR(IF(VLOOKUP($B23,Facturen!$A$3:$W$304,7,FALSE)="",Instellingen!$B$4,VLOOKUP($B23,Facturen!$A$3:$W$304,7,FALSE)),Instellingen!$B$4),$G23))</f>
        <v/>
      </c>
      <c r="I23" s="14" t="str">
        <f t="shared" si="0"/>
        <v/>
      </c>
      <c r="J23" s="18" t="str">
        <f>IF($E23="","",IF($E23="SRD",1,IF($E23="USD",IFERROR(INDEX(Instellingen!$B$22:$B$221,MATCH($C23,Instellingen!$A$22:$A$221,1)),""),IF($E23="EUR",IFERROR(INDEX(Instellingen!$C$22:$C$221,MATCH($C23,Instellingen!$A$22:$A$221,1)),""),""))))</f>
        <v/>
      </c>
      <c r="K23" s="19" t="str">
        <f>IF($B23="","",IFERROR(VLOOKUP($B23,Facturen!$A$3:$W$304,5,FALSE),""))</f>
        <v/>
      </c>
      <c r="L23" s="18" t="str">
        <f>IF($K23="","",IF($K23="SRD",1,IF($K23="USD",IFERROR(INDEX(Instellingen!$B$22:$B$221,MATCH($C23,Instellingen!$A$22:$A$221,1)),""),IF($K23="EUR",IFERROR(INDEX(Instellingen!$C$22:$C$221,MATCH($C23,Instellingen!$A$22:$A$221,1)),""),""))))</f>
        <v/>
      </c>
      <c r="M23" s="14" t="str">
        <f t="shared" si="1"/>
        <v/>
      </c>
      <c r="N23" s="14" t="str">
        <f t="shared" si="2"/>
        <v/>
      </c>
      <c r="O23" s="14" t="str">
        <f t="shared" si="3"/>
        <v/>
      </c>
      <c r="P23" s="14" t="str">
        <f t="shared" si="4"/>
        <v/>
      </c>
      <c r="Q23" s="14" t="str">
        <f t="shared" si="5"/>
        <v/>
      </c>
      <c r="R23" s="14" t="str">
        <f t="shared" si="6"/>
        <v/>
      </c>
    </row>
    <row r="24" spans="1:18" x14ac:dyDescent="0.3">
      <c r="A24" s="6"/>
      <c r="B24" s="6"/>
      <c r="C24" s="8"/>
      <c r="D24" s="6"/>
      <c r="E24" s="6"/>
      <c r="F24" s="12"/>
      <c r="G24" s="13"/>
      <c r="H24" s="14" t="str">
        <f>IF($F24="","",$F24*IF($G24="",IFERROR(IF(VLOOKUP($B24,Facturen!$A$3:$W$304,7,FALSE)="",Instellingen!$B$4,VLOOKUP($B24,Facturen!$A$3:$W$304,7,FALSE)),Instellingen!$B$4),$G24))</f>
        <v/>
      </c>
      <c r="I24" s="14" t="str">
        <f t="shared" si="0"/>
        <v/>
      </c>
      <c r="J24" s="18" t="str">
        <f>IF($E24="","",IF($E24="SRD",1,IF($E24="USD",IFERROR(INDEX(Instellingen!$B$22:$B$221,MATCH($C24,Instellingen!$A$22:$A$221,1)),""),IF($E24="EUR",IFERROR(INDEX(Instellingen!$C$22:$C$221,MATCH($C24,Instellingen!$A$22:$A$221,1)),""),""))))</f>
        <v/>
      </c>
      <c r="K24" s="19" t="str">
        <f>IF($B24="","",IFERROR(VLOOKUP($B24,Facturen!$A$3:$W$304,5,FALSE),""))</f>
        <v/>
      </c>
      <c r="L24" s="18" t="str">
        <f>IF($K24="","",IF($K24="SRD",1,IF($K24="USD",IFERROR(INDEX(Instellingen!$B$22:$B$221,MATCH($C24,Instellingen!$A$22:$A$221,1)),""),IF($K24="EUR",IFERROR(INDEX(Instellingen!$C$22:$C$221,MATCH($C24,Instellingen!$A$22:$A$221,1)),""),""))))</f>
        <v/>
      </c>
      <c r="M24" s="14" t="str">
        <f t="shared" si="1"/>
        <v/>
      </c>
      <c r="N24" s="14" t="str">
        <f t="shared" si="2"/>
        <v/>
      </c>
      <c r="O24" s="14" t="str">
        <f t="shared" si="3"/>
        <v/>
      </c>
      <c r="P24" s="14" t="str">
        <f t="shared" si="4"/>
        <v/>
      </c>
      <c r="Q24" s="14" t="str">
        <f t="shared" si="5"/>
        <v/>
      </c>
      <c r="R24" s="14" t="str">
        <f t="shared" si="6"/>
        <v/>
      </c>
    </row>
    <row r="25" spans="1:18" x14ac:dyDescent="0.3">
      <c r="A25" s="6"/>
      <c r="B25" s="6"/>
      <c r="C25" s="8"/>
      <c r="D25" s="6"/>
      <c r="E25" s="6"/>
      <c r="F25" s="12"/>
      <c r="G25" s="13"/>
      <c r="H25" s="14" t="str">
        <f>IF($F25="","",$F25*IF($G25="",IFERROR(IF(VLOOKUP($B25,Facturen!$A$3:$W$304,7,FALSE)="",Instellingen!$B$4,VLOOKUP($B25,Facturen!$A$3:$W$304,7,FALSE)),Instellingen!$B$4),$G25))</f>
        <v/>
      </c>
      <c r="I25" s="14" t="str">
        <f t="shared" si="0"/>
        <v/>
      </c>
      <c r="J25" s="18" t="str">
        <f>IF($E25="","",IF($E25="SRD",1,IF($E25="USD",IFERROR(INDEX(Instellingen!$B$22:$B$221,MATCH($C25,Instellingen!$A$22:$A$221,1)),""),IF($E25="EUR",IFERROR(INDEX(Instellingen!$C$22:$C$221,MATCH($C25,Instellingen!$A$22:$A$221,1)),""),""))))</f>
        <v/>
      </c>
      <c r="K25" s="19" t="str">
        <f>IF($B25="","",IFERROR(VLOOKUP($B25,Facturen!$A$3:$W$304,5,FALSE),""))</f>
        <v/>
      </c>
      <c r="L25" s="18" t="str">
        <f>IF($K25="","",IF($K25="SRD",1,IF($K25="USD",IFERROR(INDEX(Instellingen!$B$22:$B$221,MATCH($C25,Instellingen!$A$22:$A$221,1)),""),IF($K25="EUR",IFERROR(INDEX(Instellingen!$C$22:$C$221,MATCH($C25,Instellingen!$A$22:$A$221,1)),""),""))))</f>
        <v/>
      </c>
      <c r="M25" s="14" t="str">
        <f t="shared" si="1"/>
        <v/>
      </c>
      <c r="N25" s="14" t="str">
        <f t="shared" si="2"/>
        <v/>
      </c>
      <c r="O25" s="14" t="str">
        <f t="shared" si="3"/>
        <v/>
      </c>
      <c r="P25" s="14" t="str">
        <f t="shared" si="4"/>
        <v/>
      </c>
      <c r="Q25" s="14" t="str">
        <f t="shared" si="5"/>
        <v/>
      </c>
      <c r="R25" s="14" t="str">
        <f t="shared" si="6"/>
        <v/>
      </c>
    </row>
    <row r="26" spans="1:18" x14ac:dyDescent="0.3">
      <c r="A26" s="6"/>
      <c r="B26" s="6"/>
      <c r="C26" s="8"/>
      <c r="D26" s="6"/>
      <c r="E26" s="6"/>
      <c r="F26" s="12"/>
      <c r="G26" s="13"/>
      <c r="H26" s="14" t="str">
        <f>IF($F26="","",$F26*IF($G26="",IFERROR(IF(VLOOKUP($B26,Facturen!$A$3:$W$304,7,FALSE)="",Instellingen!$B$4,VLOOKUP($B26,Facturen!$A$3:$W$304,7,FALSE)),Instellingen!$B$4),$G26))</f>
        <v/>
      </c>
      <c r="I26" s="14" t="str">
        <f t="shared" si="0"/>
        <v/>
      </c>
      <c r="J26" s="18" t="str">
        <f>IF($E26="","",IF($E26="SRD",1,IF($E26="USD",IFERROR(INDEX(Instellingen!$B$22:$B$221,MATCH($C26,Instellingen!$A$22:$A$221,1)),""),IF($E26="EUR",IFERROR(INDEX(Instellingen!$C$22:$C$221,MATCH($C26,Instellingen!$A$22:$A$221,1)),""),""))))</f>
        <v/>
      </c>
      <c r="K26" s="19" t="str">
        <f>IF($B26="","",IFERROR(VLOOKUP($B26,Facturen!$A$3:$W$304,5,FALSE),""))</f>
        <v/>
      </c>
      <c r="L26" s="18" t="str">
        <f>IF($K26="","",IF($K26="SRD",1,IF($K26="USD",IFERROR(INDEX(Instellingen!$B$22:$B$221,MATCH($C26,Instellingen!$A$22:$A$221,1)),""),IF($K26="EUR",IFERROR(INDEX(Instellingen!$C$22:$C$221,MATCH($C26,Instellingen!$A$22:$A$221,1)),""),""))))</f>
        <v/>
      </c>
      <c r="M26" s="14" t="str">
        <f t="shared" si="1"/>
        <v/>
      </c>
      <c r="N26" s="14" t="str">
        <f t="shared" si="2"/>
        <v/>
      </c>
      <c r="O26" s="14" t="str">
        <f t="shared" si="3"/>
        <v/>
      </c>
      <c r="P26" s="14" t="str">
        <f t="shared" si="4"/>
        <v/>
      </c>
      <c r="Q26" s="14" t="str">
        <f t="shared" si="5"/>
        <v/>
      </c>
      <c r="R26" s="14" t="str">
        <f t="shared" si="6"/>
        <v/>
      </c>
    </row>
    <row r="27" spans="1:18" x14ac:dyDescent="0.3">
      <c r="A27" s="6"/>
      <c r="B27" s="6"/>
      <c r="C27" s="8"/>
      <c r="D27" s="6"/>
      <c r="E27" s="6"/>
      <c r="F27" s="12"/>
      <c r="G27" s="13"/>
      <c r="H27" s="14" t="str">
        <f>IF($F27="","",$F27*IF($G27="",IFERROR(IF(VLOOKUP($B27,Facturen!$A$3:$W$304,7,FALSE)="",Instellingen!$B$4,VLOOKUP($B27,Facturen!$A$3:$W$304,7,FALSE)),Instellingen!$B$4),$G27))</f>
        <v/>
      </c>
      <c r="I27" s="14" t="str">
        <f t="shared" si="0"/>
        <v/>
      </c>
      <c r="J27" s="18" t="str">
        <f>IF($E27="","",IF($E27="SRD",1,IF($E27="USD",IFERROR(INDEX(Instellingen!$B$22:$B$221,MATCH($C27,Instellingen!$A$22:$A$221,1)),""),IF($E27="EUR",IFERROR(INDEX(Instellingen!$C$22:$C$221,MATCH($C27,Instellingen!$A$22:$A$221,1)),""),""))))</f>
        <v/>
      </c>
      <c r="K27" s="19" t="str">
        <f>IF($B27="","",IFERROR(VLOOKUP($B27,Facturen!$A$3:$W$304,5,FALSE),""))</f>
        <v/>
      </c>
      <c r="L27" s="18" t="str">
        <f>IF($K27="","",IF($K27="SRD",1,IF($K27="USD",IFERROR(INDEX(Instellingen!$B$22:$B$221,MATCH($C27,Instellingen!$A$22:$A$221,1)),""),IF($K27="EUR",IFERROR(INDEX(Instellingen!$C$22:$C$221,MATCH($C27,Instellingen!$A$22:$A$221,1)),""),""))))</f>
        <v/>
      </c>
      <c r="M27" s="14" t="str">
        <f t="shared" si="1"/>
        <v/>
      </c>
      <c r="N27" s="14" t="str">
        <f t="shared" si="2"/>
        <v/>
      </c>
      <c r="O27" s="14" t="str">
        <f t="shared" si="3"/>
        <v/>
      </c>
      <c r="P27" s="14" t="str">
        <f t="shared" si="4"/>
        <v/>
      </c>
      <c r="Q27" s="14" t="str">
        <f t="shared" si="5"/>
        <v/>
      </c>
      <c r="R27" s="14" t="str">
        <f t="shared" si="6"/>
        <v/>
      </c>
    </row>
    <row r="28" spans="1:18" x14ac:dyDescent="0.3">
      <c r="A28" s="6"/>
      <c r="B28" s="6"/>
      <c r="C28" s="8"/>
      <c r="D28" s="6"/>
      <c r="E28" s="6"/>
      <c r="F28" s="12"/>
      <c r="G28" s="13"/>
      <c r="H28" s="14" t="str">
        <f>IF($F28="","",$F28*IF($G28="",IFERROR(IF(VLOOKUP($B28,Facturen!$A$3:$W$304,7,FALSE)="",Instellingen!$B$4,VLOOKUP($B28,Facturen!$A$3:$W$304,7,FALSE)),Instellingen!$B$4),$G28))</f>
        <v/>
      </c>
      <c r="I28" s="14" t="str">
        <f t="shared" si="0"/>
        <v/>
      </c>
      <c r="J28" s="18" t="str">
        <f>IF($E28="","",IF($E28="SRD",1,IF($E28="USD",IFERROR(INDEX(Instellingen!$B$22:$B$221,MATCH($C28,Instellingen!$A$22:$A$221,1)),""),IF($E28="EUR",IFERROR(INDEX(Instellingen!$C$22:$C$221,MATCH($C28,Instellingen!$A$22:$A$221,1)),""),""))))</f>
        <v/>
      </c>
      <c r="K28" s="19" t="str">
        <f>IF($B28="","",IFERROR(VLOOKUP($B28,Facturen!$A$3:$W$304,5,FALSE),""))</f>
        <v/>
      </c>
      <c r="L28" s="18" t="str">
        <f>IF($K28="","",IF($K28="SRD",1,IF($K28="USD",IFERROR(INDEX(Instellingen!$B$22:$B$221,MATCH($C28,Instellingen!$A$22:$A$221,1)),""),IF($K28="EUR",IFERROR(INDEX(Instellingen!$C$22:$C$221,MATCH($C28,Instellingen!$A$22:$A$221,1)),""),""))))</f>
        <v/>
      </c>
      <c r="M28" s="14" t="str">
        <f t="shared" si="1"/>
        <v/>
      </c>
      <c r="N28" s="14" t="str">
        <f t="shared" si="2"/>
        <v/>
      </c>
      <c r="O28" s="14" t="str">
        <f t="shared" si="3"/>
        <v/>
      </c>
      <c r="P28" s="14" t="str">
        <f t="shared" si="4"/>
        <v/>
      </c>
      <c r="Q28" s="14" t="str">
        <f t="shared" si="5"/>
        <v/>
      </c>
      <c r="R28" s="14" t="str">
        <f t="shared" si="6"/>
        <v/>
      </c>
    </row>
    <row r="29" spans="1:18" x14ac:dyDescent="0.3">
      <c r="A29" s="6"/>
      <c r="B29" s="6"/>
      <c r="C29" s="8"/>
      <c r="D29" s="6"/>
      <c r="E29" s="6"/>
      <c r="F29" s="12"/>
      <c r="G29" s="13"/>
      <c r="H29" s="14" t="str">
        <f>IF($F29="","",$F29*IF($G29="",IFERROR(IF(VLOOKUP($B29,Facturen!$A$3:$W$304,7,FALSE)="",Instellingen!$B$4,VLOOKUP($B29,Facturen!$A$3:$W$304,7,FALSE)),Instellingen!$B$4),$G29))</f>
        <v/>
      </c>
      <c r="I29" s="14" t="str">
        <f t="shared" si="0"/>
        <v/>
      </c>
      <c r="J29" s="18" t="str">
        <f>IF($E29="","",IF($E29="SRD",1,IF($E29="USD",IFERROR(INDEX(Instellingen!$B$22:$B$221,MATCH($C29,Instellingen!$A$22:$A$221,1)),""),IF($E29="EUR",IFERROR(INDEX(Instellingen!$C$22:$C$221,MATCH($C29,Instellingen!$A$22:$A$221,1)),""),""))))</f>
        <v/>
      </c>
      <c r="K29" s="19" t="str">
        <f>IF($B29="","",IFERROR(VLOOKUP($B29,Facturen!$A$3:$W$304,5,FALSE),""))</f>
        <v/>
      </c>
      <c r="L29" s="18" t="str">
        <f>IF($K29="","",IF($K29="SRD",1,IF($K29="USD",IFERROR(INDEX(Instellingen!$B$22:$B$221,MATCH($C29,Instellingen!$A$22:$A$221,1)),""),IF($K29="EUR",IFERROR(INDEX(Instellingen!$C$22:$C$221,MATCH($C29,Instellingen!$A$22:$A$221,1)),""),""))))</f>
        <v/>
      </c>
      <c r="M29" s="14" t="str">
        <f t="shared" si="1"/>
        <v/>
      </c>
      <c r="N29" s="14" t="str">
        <f t="shared" si="2"/>
        <v/>
      </c>
      <c r="O29" s="14" t="str">
        <f t="shared" si="3"/>
        <v/>
      </c>
      <c r="P29" s="14" t="str">
        <f t="shared" si="4"/>
        <v/>
      </c>
      <c r="Q29" s="14" t="str">
        <f t="shared" si="5"/>
        <v/>
      </c>
      <c r="R29" s="14" t="str">
        <f t="shared" si="6"/>
        <v/>
      </c>
    </row>
    <row r="30" spans="1:18" x14ac:dyDescent="0.3">
      <c r="A30" s="6"/>
      <c r="B30" s="6"/>
      <c r="C30" s="8"/>
      <c r="D30" s="6"/>
      <c r="E30" s="6"/>
      <c r="F30" s="12"/>
      <c r="G30" s="13"/>
      <c r="H30" s="14" t="str">
        <f>IF($F30="","",$F30*IF($G30="",IFERROR(IF(VLOOKUP($B30,Facturen!$A$3:$W$304,7,FALSE)="",Instellingen!$B$4,VLOOKUP($B30,Facturen!$A$3:$W$304,7,FALSE)),Instellingen!$B$4),$G30))</f>
        <v/>
      </c>
      <c r="I30" s="14" t="str">
        <f t="shared" si="0"/>
        <v/>
      </c>
      <c r="J30" s="18" t="str">
        <f>IF($E30="","",IF($E30="SRD",1,IF($E30="USD",IFERROR(INDEX(Instellingen!$B$22:$B$221,MATCH($C30,Instellingen!$A$22:$A$221,1)),""),IF($E30="EUR",IFERROR(INDEX(Instellingen!$C$22:$C$221,MATCH($C30,Instellingen!$A$22:$A$221,1)),""),""))))</f>
        <v/>
      </c>
      <c r="K30" s="19" t="str">
        <f>IF($B30="","",IFERROR(VLOOKUP($B30,Facturen!$A$3:$W$304,5,FALSE),""))</f>
        <v/>
      </c>
      <c r="L30" s="18" t="str">
        <f>IF($K30="","",IF($K30="SRD",1,IF($K30="USD",IFERROR(INDEX(Instellingen!$B$22:$B$221,MATCH($C30,Instellingen!$A$22:$A$221,1)),""),IF($K30="EUR",IFERROR(INDEX(Instellingen!$C$22:$C$221,MATCH($C30,Instellingen!$A$22:$A$221,1)),""),""))))</f>
        <v/>
      </c>
      <c r="M30" s="14" t="str">
        <f t="shared" si="1"/>
        <v/>
      </c>
      <c r="N30" s="14" t="str">
        <f t="shared" si="2"/>
        <v/>
      </c>
      <c r="O30" s="14" t="str">
        <f t="shared" si="3"/>
        <v/>
      </c>
      <c r="P30" s="14" t="str">
        <f t="shared" si="4"/>
        <v/>
      </c>
      <c r="Q30" s="14" t="str">
        <f t="shared" si="5"/>
        <v/>
      </c>
      <c r="R30" s="14" t="str">
        <f t="shared" si="6"/>
        <v/>
      </c>
    </row>
    <row r="31" spans="1:18" x14ac:dyDescent="0.3">
      <c r="A31" s="6"/>
      <c r="B31" s="6"/>
      <c r="C31" s="8"/>
      <c r="D31" s="6"/>
      <c r="E31" s="6"/>
      <c r="F31" s="12"/>
      <c r="G31" s="13"/>
      <c r="H31" s="14" t="str">
        <f>IF($F31="","",$F31*IF($G31="",IFERROR(IF(VLOOKUP($B31,Facturen!$A$3:$W$304,7,FALSE)="",Instellingen!$B$4,VLOOKUP($B31,Facturen!$A$3:$W$304,7,FALSE)),Instellingen!$B$4),$G31))</f>
        <v/>
      </c>
      <c r="I31" s="14" t="str">
        <f t="shared" si="0"/>
        <v/>
      </c>
      <c r="J31" s="18" t="str">
        <f>IF($E31="","",IF($E31="SRD",1,IF($E31="USD",IFERROR(INDEX(Instellingen!$B$22:$B$221,MATCH($C31,Instellingen!$A$22:$A$221,1)),""),IF($E31="EUR",IFERROR(INDEX(Instellingen!$C$22:$C$221,MATCH($C31,Instellingen!$A$22:$A$221,1)),""),""))))</f>
        <v/>
      </c>
      <c r="K31" s="19" t="str">
        <f>IF($B31="","",IFERROR(VLOOKUP($B31,Facturen!$A$3:$W$304,5,FALSE),""))</f>
        <v/>
      </c>
      <c r="L31" s="18" t="str">
        <f>IF($K31="","",IF($K31="SRD",1,IF($K31="USD",IFERROR(INDEX(Instellingen!$B$22:$B$221,MATCH($C31,Instellingen!$A$22:$A$221,1)),""),IF($K31="EUR",IFERROR(INDEX(Instellingen!$C$22:$C$221,MATCH($C31,Instellingen!$A$22:$A$221,1)),""),""))))</f>
        <v/>
      </c>
      <c r="M31" s="14" t="str">
        <f t="shared" si="1"/>
        <v/>
      </c>
      <c r="N31" s="14" t="str">
        <f t="shared" si="2"/>
        <v/>
      </c>
      <c r="O31" s="14" t="str">
        <f t="shared" si="3"/>
        <v/>
      </c>
      <c r="P31" s="14" t="str">
        <f t="shared" si="4"/>
        <v/>
      </c>
      <c r="Q31" s="14" t="str">
        <f t="shared" si="5"/>
        <v/>
      </c>
      <c r="R31" s="14" t="str">
        <f t="shared" si="6"/>
        <v/>
      </c>
    </row>
    <row r="32" spans="1:18" x14ac:dyDescent="0.3">
      <c r="A32" s="6"/>
      <c r="B32" s="6"/>
      <c r="C32" s="8"/>
      <c r="D32" s="6"/>
      <c r="E32" s="6"/>
      <c r="F32" s="12"/>
      <c r="G32" s="13"/>
      <c r="H32" s="14" t="str">
        <f>IF($F32="","",$F32*IF($G32="",IFERROR(IF(VLOOKUP($B32,Facturen!$A$3:$W$304,7,FALSE)="",Instellingen!$B$4,VLOOKUP($B32,Facturen!$A$3:$W$304,7,FALSE)),Instellingen!$B$4),$G32))</f>
        <v/>
      </c>
      <c r="I32" s="14" t="str">
        <f t="shared" si="0"/>
        <v/>
      </c>
      <c r="J32" s="18" t="str">
        <f>IF($E32="","",IF($E32="SRD",1,IF($E32="USD",IFERROR(INDEX(Instellingen!$B$22:$B$221,MATCH($C32,Instellingen!$A$22:$A$221,1)),""),IF($E32="EUR",IFERROR(INDEX(Instellingen!$C$22:$C$221,MATCH($C32,Instellingen!$A$22:$A$221,1)),""),""))))</f>
        <v/>
      </c>
      <c r="K32" s="19" t="str">
        <f>IF($B32="","",IFERROR(VLOOKUP($B32,Facturen!$A$3:$W$304,5,FALSE),""))</f>
        <v/>
      </c>
      <c r="L32" s="18" t="str">
        <f>IF($K32="","",IF($K32="SRD",1,IF($K32="USD",IFERROR(INDEX(Instellingen!$B$22:$B$221,MATCH($C32,Instellingen!$A$22:$A$221,1)),""),IF($K32="EUR",IFERROR(INDEX(Instellingen!$C$22:$C$221,MATCH($C32,Instellingen!$A$22:$A$221,1)),""),""))))</f>
        <v/>
      </c>
      <c r="M32" s="14" t="str">
        <f t="shared" si="1"/>
        <v/>
      </c>
      <c r="N32" s="14" t="str">
        <f t="shared" si="2"/>
        <v/>
      </c>
      <c r="O32" s="14" t="str">
        <f t="shared" si="3"/>
        <v/>
      </c>
      <c r="P32" s="14" t="str">
        <f t="shared" si="4"/>
        <v/>
      </c>
      <c r="Q32" s="14" t="str">
        <f t="shared" si="5"/>
        <v/>
      </c>
      <c r="R32" s="14" t="str">
        <f t="shared" si="6"/>
        <v/>
      </c>
    </row>
    <row r="33" spans="1:18" x14ac:dyDescent="0.3">
      <c r="A33" s="6"/>
      <c r="B33" s="6"/>
      <c r="C33" s="8"/>
      <c r="D33" s="6"/>
      <c r="E33" s="6"/>
      <c r="F33" s="12"/>
      <c r="G33" s="13"/>
      <c r="H33" s="14" t="str">
        <f>IF($F33="","",$F33*IF($G33="",IFERROR(IF(VLOOKUP($B33,Facturen!$A$3:$W$304,7,FALSE)="",Instellingen!$B$4,VLOOKUP($B33,Facturen!$A$3:$W$304,7,FALSE)),Instellingen!$B$4),$G33))</f>
        <v/>
      </c>
      <c r="I33" s="14" t="str">
        <f t="shared" si="0"/>
        <v/>
      </c>
      <c r="J33" s="18" t="str">
        <f>IF($E33="","",IF($E33="SRD",1,IF($E33="USD",IFERROR(INDEX(Instellingen!$B$22:$B$221,MATCH($C33,Instellingen!$A$22:$A$221,1)),""),IF($E33="EUR",IFERROR(INDEX(Instellingen!$C$22:$C$221,MATCH($C33,Instellingen!$A$22:$A$221,1)),""),""))))</f>
        <v/>
      </c>
      <c r="K33" s="19" t="str">
        <f>IF($B33="","",IFERROR(VLOOKUP($B33,Facturen!$A$3:$W$304,5,FALSE),""))</f>
        <v/>
      </c>
      <c r="L33" s="18" t="str">
        <f>IF($K33="","",IF($K33="SRD",1,IF($K33="USD",IFERROR(INDEX(Instellingen!$B$22:$B$221,MATCH($C33,Instellingen!$A$22:$A$221,1)),""),IF($K33="EUR",IFERROR(INDEX(Instellingen!$C$22:$C$221,MATCH($C33,Instellingen!$A$22:$A$221,1)),""),""))))</f>
        <v/>
      </c>
      <c r="M33" s="14" t="str">
        <f t="shared" si="1"/>
        <v/>
      </c>
      <c r="N33" s="14" t="str">
        <f t="shared" si="2"/>
        <v/>
      </c>
      <c r="O33" s="14" t="str">
        <f t="shared" si="3"/>
        <v/>
      </c>
      <c r="P33" s="14" t="str">
        <f t="shared" si="4"/>
        <v/>
      </c>
      <c r="Q33" s="14" t="str">
        <f t="shared" si="5"/>
        <v/>
      </c>
      <c r="R33" s="14" t="str">
        <f t="shared" si="6"/>
        <v/>
      </c>
    </row>
    <row r="34" spans="1:18" x14ac:dyDescent="0.3">
      <c r="A34" s="6"/>
      <c r="B34" s="6"/>
      <c r="C34" s="8"/>
      <c r="D34" s="6"/>
      <c r="E34" s="6"/>
      <c r="F34" s="12"/>
      <c r="G34" s="13"/>
      <c r="H34" s="14" t="str">
        <f>IF($F34="","",$F34*IF($G34="",IFERROR(IF(VLOOKUP($B34,Facturen!$A$3:$W$304,7,FALSE)="",Instellingen!$B$4,VLOOKUP($B34,Facturen!$A$3:$W$304,7,FALSE)),Instellingen!$B$4),$G34))</f>
        <v/>
      </c>
      <c r="I34" s="14" t="str">
        <f t="shared" si="0"/>
        <v/>
      </c>
      <c r="J34" s="18" t="str">
        <f>IF($E34="","",IF($E34="SRD",1,IF($E34="USD",IFERROR(INDEX(Instellingen!$B$22:$B$221,MATCH($C34,Instellingen!$A$22:$A$221,1)),""),IF($E34="EUR",IFERROR(INDEX(Instellingen!$C$22:$C$221,MATCH($C34,Instellingen!$A$22:$A$221,1)),""),""))))</f>
        <v/>
      </c>
      <c r="K34" s="19" t="str">
        <f>IF($B34="","",IFERROR(VLOOKUP($B34,Facturen!$A$3:$W$304,5,FALSE),""))</f>
        <v/>
      </c>
      <c r="L34" s="18" t="str">
        <f>IF($K34="","",IF($K34="SRD",1,IF($K34="USD",IFERROR(INDEX(Instellingen!$B$22:$B$221,MATCH($C34,Instellingen!$A$22:$A$221,1)),""),IF($K34="EUR",IFERROR(INDEX(Instellingen!$C$22:$C$221,MATCH($C34,Instellingen!$A$22:$A$221,1)),""),""))))</f>
        <v/>
      </c>
      <c r="M34" s="14" t="str">
        <f t="shared" si="1"/>
        <v/>
      </c>
      <c r="N34" s="14" t="str">
        <f t="shared" si="2"/>
        <v/>
      </c>
      <c r="O34" s="14" t="str">
        <f t="shared" si="3"/>
        <v/>
      </c>
      <c r="P34" s="14" t="str">
        <f t="shared" si="4"/>
        <v/>
      </c>
      <c r="Q34" s="14" t="str">
        <f t="shared" si="5"/>
        <v/>
      </c>
      <c r="R34" s="14" t="str">
        <f t="shared" si="6"/>
        <v/>
      </c>
    </row>
    <row r="35" spans="1:18" x14ac:dyDescent="0.3">
      <c r="A35" s="6"/>
      <c r="B35" s="6"/>
      <c r="C35" s="8"/>
      <c r="D35" s="6"/>
      <c r="E35" s="6"/>
      <c r="F35" s="12"/>
      <c r="G35" s="13"/>
      <c r="H35" s="14" t="str">
        <f>IF($F35="","",$F35*IF($G35="",IFERROR(IF(VLOOKUP($B35,Facturen!$A$3:$W$304,7,FALSE)="",Instellingen!$B$4,VLOOKUP($B35,Facturen!$A$3:$W$304,7,FALSE)),Instellingen!$B$4),$G35))</f>
        <v/>
      </c>
      <c r="I35" s="14" t="str">
        <f t="shared" si="0"/>
        <v/>
      </c>
      <c r="J35" s="18" t="str">
        <f>IF($E35="","",IF($E35="SRD",1,IF($E35="USD",IFERROR(INDEX(Instellingen!$B$22:$B$221,MATCH($C35,Instellingen!$A$22:$A$221,1)),""),IF($E35="EUR",IFERROR(INDEX(Instellingen!$C$22:$C$221,MATCH($C35,Instellingen!$A$22:$A$221,1)),""),""))))</f>
        <v/>
      </c>
      <c r="K35" s="19" t="str">
        <f>IF($B35="","",IFERROR(VLOOKUP($B35,Facturen!$A$3:$W$304,5,FALSE),""))</f>
        <v/>
      </c>
      <c r="L35" s="18" t="str">
        <f>IF($K35="","",IF($K35="SRD",1,IF($K35="USD",IFERROR(INDEX(Instellingen!$B$22:$B$221,MATCH($C35,Instellingen!$A$22:$A$221,1)),""),IF($K35="EUR",IFERROR(INDEX(Instellingen!$C$22:$C$221,MATCH($C35,Instellingen!$A$22:$A$221,1)),""),""))))</f>
        <v/>
      </c>
      <c r="M35" s="14" t="str">
        <f t="shared" si="1"/>
        <v/>
      </c>
      <c r="N35" s="14" t="str">
        <f t="shared" si="2"/>
        <v/>
      </c>
      <c r="O35" s="14" t="str">
        <f t="shared" si="3"/>
        <v/>
      </c>
      <c r="P35" s="14" t="str">
        <f t="shared" si="4"/>
        <v/>
      </c>
      <c r="Q35" s="14" t="str">
        <f t="shared" si="5"/>
        <v/>
      </c>
      <c r="R35" s="14" t="str">
        <f t="shared" si="6"/>
        <v/>
      </c>
    </row>
    <row r="36" spans="1:18" x14ac:dyDescent="0.3">
      <c r="A36" s="6"/>
      <c r="B36" s="6"/>
      <c r="C36" s="8"/>
      <c r="D36" s="6"/>
      <c r="E36" s="6"/>
      <c r="F36" s="12"/>
      <c r="G36" s="13"/>
      <c r="H36" s="14" t="str">
        <f>IF($F36="","",$F36*IF($G36="",IFERROR(IF(VLOOKUP($B36,Facturen!$A$3:$W$304,7,FALSE)="",Instellingen!$B$4,VLOOKUP($B36,Facturen!$A$3:$W$304,7,FALSE)),Instellingen!$B$4),$G36))</f>
        <v/>
      </c>
      <c r="I36" s="14" t="str">
        <f t="shared" si="0"/>
        <v/>
      </c>
      <c r="J36" s="18" t="str">
        <f>IF($E36="","",IF($E36="SRD",1,IF($E36="USD",IFERROR(INDEX(Instellingen!$B$22:$B$221,MATCH($C36,Instellingen!$A$22:$A$221,1)),""),IF($E36="EUR",IFERROR(INDEX(Instellingen!$C$22:$C$221,MATCH($C36,Instellingen!$A$22:$A$221,1)),""),""))))</f>
        <v/>
      </c>
      <c r="K36" s="19" t="str">
        <f>IF($B36="","",IFERROR(VLOOKUP($B36,Facturen!$A$3:$W$304,5,FALSE),""))</f>
        <v/>
      </c>
      <c r="L36" s="18" t="str">
        <f>IF($K36="","",IF($K36="SRD",1,IF($K36="USD",IFERROR(INDEX(Instellingen!$B$22:$B$221,MATCH($C36,Instellingen!$A$22:$A$221,1)),""),IF($K36="EUR",IFERROR(INDEX(Instellingen!$C$22:$C$221,MATCH($C36,Instellingen!$A$22:$A$221,1)),""),""))))</f>
        <v/>
      </c>
      <c r="M36" s="14" t="str">
        <f t="shared" si="1"/>
        <v/>
      </c>
      <c r="N36" s="14" t="str">
        <f t="shared" si="2"/>
        <v/>
      </c>
      <c r="O36" s="14" t="str">
        <f t="shared" si="3"/>
        <v/>
      </c>
      <c r="P36" s="14" t="str">
        <f t="shared" si="4"/>
        <v/>
      </c>
      <c r="Q36" s="14" t="str">
        <f t="shared" si="5"/>
        <v/>
      </c>
      <c r="R36" s="14" t="str">
        <f t="shared" si="6"/>
        <v/>
      </c>
    </row>
    <row r="37" spans="1:18" x14ac:dyDescent="0.3">
      <c r="A37" s="6"/>
      <c r="B37" s="6"/>
      <c r="C37" s="8"/>
      <c r="D37" s="6"/>
      <c r="E37" s="6"/>
      <c r="F37" s="12"/>
      <c r="G37" s="13"/>
      <c r="H37" s="14" t="str">
        <f>IF($F37="","",$F37*IF($G37="",IFERROR(IF(VLOOKUP($B37,Facturen!$A$3:$W$304,7,FALSE)="",Instellingen!$B$4,VLOOKUP($B37,Facturen!$A$3:$W$304,7,FALSE)),Instellingen!$B$4),$G37))</f>
        <v/>
      </c>
      <c r="I37" s="14" t="str">
        <f t="shared" si="0"/>
        <v/>
      </c>
      <c r="J37" s="18" t="str">
        <f>IF($E37="","",IF($E37="SRD",1,IF($E37="USD",IFERROR(INDEX(Instellingen!$B$22:$B$221,MATCH($C37,Instellingen!$A$22:$A$221,1)),""),IF($E37="EUR",IFERROR(INDEX(Instellingen!$C$22:$C$221,MATCH($C37,Instellingen!$A$22:$A$221,1)),""),""))))</f>
        <v/>
      </c>
      <c r="K37" s="19" t="str">
        <f>IF($B37="","",IFERROR(VLOOKUP($B37,Facturen!$A$3:$W$304,5,FALSE),""))</f>
        <v/>
      </c>
      <c r="L37" s="18" t="str">
        <f>IF($K37="","",IF($K37="SRD",1,IF($K37="USD",IFERROR(INDEX(Instellingen!$B$22:$B$221,MATCH($C37,Instellingen!$A$22:$A$221,1)),""),IF($K37="EUR",IFERROR(INDEX(Instellingen!$C$22:$C$221,MATCH($C37,Instellingen!$A$22:$A$221,1)),""),""))))</f>
        <v/>
      </c>
      <c r="M37" s="14" t="str">
        <f t="shared" si="1"/>
        <v/>
      </c>
      <c r="N37" s="14" t="str">
        <f t="shared" si="2"/>
        <v/>
      </c>
      <c r="O37" s="14" t="str">
        <f t="shared" si="3"/>
        <v/>
      </c>
      <c r="P37" s="14" t="str">
        <f t="shared" si="4"/>
        <v/>
      </c>
      <c r="Q37" s="14" t="str">
        <f t="shared" si="5"/>
        <v/>
      </c>
      <c r="R37" s="14" t="str">
        <f t="shared" si="6"/>
        <v/>
      </c>
    </row>
    <row r="38" spans="1:18" x14ac:dyDescent="0.3">
      <c r="A38" s="6"/>
      <c r="B38" s="6"/>
      <c r="C38" s="8"/>
      <c r="D38" s="6"/>
      <c r="E38" s="6"/>
      <c r="F38" s="12"/>
      <c r="G38" s="13"/>
      <c r="H38" s="14" t="str">
        <f>IF($F38="","",$F38*IF($G38="",IFERROR(IF(VLOOKUP($B38,Facturen!$A$3:$W$304,7,FALSE)="",Instellingen!$B$4,VLOOKUP($B38,Facturen!$A$3:$W$304,7,FALSE)),Instellingen!$B$4),$G38))</f>
        <v/>
      </c>
      <c r="I38" s="14" t="str">
        <f t="shared" si="0"/>
        <v/>
      </c>
      <c r="J38" s="18" t="str">
        <f>IF($E38="","",IF($E38="SRD",1,IF($E38="USD",IFERROR(INDEX(Instellingen!$B$22:$B$221,MATCH($C38,Instellingen!$A$22:$A$221,1)),""),IF($E38="EUR",IFERROR(INDEX(Instellingen!$C$22:$C$221,MATCH($C38,Instellingen!$A$22:$A$221,1)),""),""))))</f>
        <v/>
      </c>
      <c r="K38" s="19" t="str">
        <f>IF($B38="","",IFERROR(VLOOKUP($B38,Facturen!$A$3:$W$304,5,FALSE),""))</f>
        <v/>
      </c>
      <c r="L38" s="18" t="str">
        <f>IF($K38="","",IF($K38="SRD",1,IF($K38="USD",IFERROR(INDEX(Instellingen!$B$22:$B$221,MATCH($C38,Instellingen!$A$22:$A$221,1)),""),IF($K38="EUR",IFERROR(INDEX(Instellingen!$C$22:$C$221,MATCH($C38,Instellingen!$A$22:$A$221,1)),""),""))))</f>
        <v/>
      </c>
      <c r="M38" s="14" t="str">
        <f t="shared" si="1"/>
        <v/>
      </c>
      <c r="N38" s="14" t="str">
        <f t="shared" si="2"/>
        <v/>
      </c>
      <c r="O38" s="14" t="str">
        <f t="shared" si="3"/>
        <v/>
      </c>
      <c r="P38" s="14" t="str">
        <f t="shared" si="4"/>
        <v/>
      </c>
      <c r="Q38" s="14" t="str">
        <f t="shared" si="5"/>
        <v/>
      </c>
      <c r="R38" s="14" t="str">
        <f t="shared" si="6"/>
        <v/>
      </c>
    </row>
    <row r="39" spans="1:18" x14ac:dyDescent="0.3">
      <c r="A39" s="6"/>
      <c r="B39" s="6"/>
      <c r="C39" s="8"/>
      <c r="D39" s="6"/>
      <c r="E39" s="6"/>
      <c r="F39" s="12"/>
      <c r="G39" s="13"/>
      <c r="H39" s="14" t="str">
        <f>IF($F39="","",$F39*IF($G39="",IFERROR(IF(VLOOKUP($B39,Facturen!$A$3:$W$304,7,FALSE)="",Instellingen!$B$4,VLOOKUP($B39,Facturen!$A$3:$W$304,7,FALSE)),Instellingen!$B$4),$G39))</f>
        <v/>
      </c>
      <c r="I39" s="14" t="str">
        <f t="shared" si="0"/>
        <v/>
      </c>
      <c r="J39" s="18" t="str">
        <f>IF($E39="","",IF($E39="SRD",1,IF($E39="USD",IFERROR(INDEX(Instellingen!$B$22:$B$221,MATCH($C39,Instellingen!$A$22:$A$221,1)),""),IF($E39="EUR",IFERROR(INDEX(Instellingen!$C$22:$C$221,MATCH($C39,Instellingen!$A$22:$A$221,1)),""),""))))</f>
        <v/>
      </c>
      <c r="K39" s="19" t="str">
        <f>IF($B39="","",IFERROR(VLOOKUP($B39,Facturen!$A$3:$W$304,5,FALSE),""))</f>
        <v/>
      </c>
      <c r="L39" s="18" t="str">
        <f>IF($K39="","",IF($K39="SRD",1,IF($K39="USD",IFERROR(INDEX(Instellingen!$B$22:$B$221,MATCH($C39,Instellingen!$A$22:$A$221,1)),""),IF($K39="EUR",IFERROR(INDEX(Instellingen!$C$22:$C$221,MATCH($C39,Instellingen!$A$22:$A$221,1)),""),""))))</f>
        <v/>
      </c>
      <c r="M39" s="14" t="str">
        <f t="shared" si="1"/>
        <v/>
      </c>
      <c r="N39" s="14" t="str">
        <f t="shared" si="2"/>
        <v/>
      </c>
      <c r="O39" s="14" t="str">
        <f t="shared" si="3"/>
        <v/>
      </c>
      <c r="P39" s="14" t="str">
        <f t="shared" si="4"/>
        <v/>
      </c>
      <c r="Q39" s="14" t="str">
        <f t="shared" si="5"/>
        <v/>
      </c>
      <c r="R39" s="14" t="str">
        <f t="shared" si="6"/>
        <v/>
      </c>
    </row>
    <row r="40" spans="1:18" x14ac:dyDescent="0.3">
      <c r="A40" s="6"/>
      <c r="B40" s="6"/>
      <c r="C40" s="8"/>
      <c r="D40" s="6"/>
      <c r="E40" s="6"/>
      <c r="F40" s="12"/>
      <c r="G40" s="13"/>
      <c r="H40" s="14" t="str">
        <f>IF($F40="","",$F40*IF($G40="",IFERROR(IF(VLOOKUP($B40,Facturen!$A$3:$W$304,7,FALSE)="",Instellingen!$B$4,VLOOKUP($B40,Facturen!$A$3:$W$304,7,FALSE)),Instellingen!$B$4),$G40))</f>
        <v/>
      </c>
      <c r="I40" s="14" t="str">
        <f t="shared" si="0"/>
        <v/>
      </c>
      <c r="J40" s="18" t="str">
        <f>IF($E40="","",IF($E40="SRD",1,IF($E40="USD",IFERROR(INDEX(Instellingen!$B$22:$B$221,MATCH($C40,Instellingen!$A$22:$A$221,1)),""),IF($E40="EUR",IFERROR(INDEX(Instellingen!$C$22:$C$221,MATCH($C40,Instellingen!$A$22:$A$221,1)),""),""))))</f>
        <v/>
      </c>
      <c r="K40" s="19" t="str">
        <f>IF($B40="","",IFERROR(VLOOKUP($B40,Facturen!$A$3:$W$304,5,FALSE),""))</f>
        <v/>
      </c>
      <c r="L40" s="18" t="str">
        <f>IF($K40="","",IF($K40="SRD",1,IF($K40="USD",IFERROR(INDEX(Instellingen!$B$22:$B$221,MATCH($C40,Instellingen!$A$22:$A$221,1)),""),IF($K40="EUR",IFERROR(INDEX(Instellingen!$C$22:$C$221,MATCH($C40,Instellingen!$A$22:$A$221,1)),""),""))))</f>
        <v/>
      </c>
      <c r="M40" s="14" t="str">
        <f t="shared" si="1"/>
        <v/>
      </c>
      <c r="N40" s="14" t="str">
        <f t="shared" si="2"/>
        <v/>
      </c>
      <c r="O40" s="14" t="str">
        <f t="shared" si="3"/>
        <v/>
      </c>
      <c r="P40" s="14" t="str">
        <f t="shared" si="4"/>
        <v/>
      </c>
      <c r="Q40" s="14" t="str">
        <f t="shared" si="5"/>
        <v/>
      </c>
      <c r="R40" s="14" t="str">
        <f t="shared" si="6"/>
        <v/>
      </c>
    </row>
    <row r="41" spans="1:18" x14ac:dyDescent="0.3">
      <c r="A41" s="6"/>
      <c r="B41" s="6"/>
      <c r="C41" s="8"/>
      <c r="D41" s="6"/>
      <c r="E41" s="6"/>
      <c r="F41" s="12"/>
      <c r="G41" s="13"/>
      <c r="H41" s="14" t="str">
        <f>IF($F41="","",$F41*IF($G41="",IFERROR(IF(VLOOKUP($B41,Facturen!$A$3:$W$304,7,FALSE)="",Instellingen!$B$4,VLOOKUP($B41,Facturen!$A$3:$W$304,7,FALSE)),Instellingen!$B$4),$G41))</f>
        <v/>
      </c>
      <c r="I41" s="14" t="str">
        <f t="shared" si="0"/>
        <v/>
      </c>
      <c r="J41" s="18" t="str">
        <f>IF($E41="","",IF($E41="SRD",1,IF($E41="USD",IFERROR(INDEX(Instellingen!$B$22:$B$221,MATCH($C41,Instellingen!$A$22:$A$221,1)),""),IF($E41="EUR",IFERROR(INDEX(Instellingen!$C$22:$C$221,MATCH($C41,Instellingen!$A$22:$A$221,1)),""),""))))</f>
        <v/>
      </c>
      <c r="K41" s="19" t="str">
        <f>IF($B41="","",IFERROR(VLOOKUP($B41,Facturen!$A$3:$W$304,5,FALSE),""))</f>
        <v/>
      </c>
      <c r="L41" s="18" t="str">
        <f>IF($K41="","",IF($K41="SRD",1,IF($K41="USD",IFERROR(INDEX(Instellingen!$B$22:$B$221,MATCH($C41,Instellingen!$A$22:$A$221,1)),""),IF($K41="EUR",IFERROR(INDEX(Instellingen!$C$22:$C$221,MATCH($C41,Instellingen!$A$22:$A$221,1)),""),""))))</f>
        <v/>
      </c>
      <c r="M41" s="14" t="str">
        <f t="shared" si="1"/>
        <v/>
      </c>
      <c r="N41" s="14" t="str">
        <f t="shared" si="2"/>
        <v/>
      </c>
      <c r="O41" s="14" t="str">
        <f t="shared" si="3"/>
        <v/>
      </c>
      <c r="P41" s="14" t="str">
        <f t="shared" si="4"/>
        <v/>
      </c>
      <c r="Q41" s="14" t="str">
        <f t="shared" si="5"/>
        <v/>
      </c>
      <c r="R41" s="14" t="str">
        <f t="shared" si="6"/>
        <v/>
      </c>
    </row>
    <row r="42" spans="1:18" x14ac:dyDescent="0.3">
      <c r="A42" s="6"/>
      <c r="B42" s="6"/>
      <c r="C42" s="8"/>
      <c r="D42" s="6"/>
      <c r="E42" s="6"/>
      <c r="F42" s="12"/>
      <c r="G42" s="13"/>
      <c r="H42" s="14" t="str">
        <f>IF($F42="","",$F42*IF($G42="",IFERROR(IF(VLOOKUP($B42,Facturen!$A$3:$W$304,7,FALSE)="",Instellingen!$B$4,VLOOKUP($B42,Facturen!$A$3:$W$304,7,FALSE)),Instellingen!$B$4),$G42))</f>
        <v/>
      </c>
      <c r="I42" s="14" t="str">
        <f t="shared" si="0"/>
        <v/>
      </c>
      <c r="J42" s="18" t="str">
        <f>IF($E42="","",IF($E42="SRD",1,IF($E42="USD",IFERROR(INDEX(Instellingen!$B$22:$B$221,MATCH($C42,Instellingen!$A$22:$A$221,1)),""),IF($E42="EUR",IFERROR(INDEX(Instellingen!$C$22:$C$221,MATCH($C42,Instellingen!$A$22:$A$221,1)),""),""))))</f>
        <v/>
      </c>
      <c r="K42" s="19" t="str">
        <f>IF($B42="","",IFERROR(VLOOKUP($B42,Facturen!$A$3:$W$304,5,FALSE),""))</f>
        <v/>
      </c>
      <c r="L42" s="18" t="str">
        <f>IF($K42="","",IF($K42="SRD",1,IF($K42="USD",IFERROR(INDEX(Instellingen!$B$22:$B$221,MATCH($C42,Instellingen!$A$22:$A$221,1)),""),IF($K42="EUR",IFERROR(INDEX(Instellingen!$C$22:$C$221,MATCH($C42,Instellingen!$A$22:$A$221,1)),""),""))))</f>
        <v/>
      </c>
      <c r="M42" s="14" t="str">
        <f t="shared" si="1"/>
        <v/>
      </c>
      <c r="N42" s="14" t="str">
        <f t="shared" si="2"/>
        <v/>
      </c>
      <c r="O42" s="14" t="str">
        <f t="shared" si="3"/>
        <v/>
      </c>
      <c r="P42" s="14" t="str">
        <f t="shared" si="4"/>
        <v/>
      </c>
      <c r="Q42" s="14" t="str">
        <f t="shared" si="5"/>
        <v/>
      </c>
      <c r="R42" s="14" t="str">
        <f t="shared" si="6"/>
        <v/>
      </c>
    </row>
    <row r="43" spans="1:18" x14ac:dyDescent="0.3">
      <c r="A43" s="6"/>
      <c r="B43" s="6"/>
      <c r="C43" s="8"/>
      <c r="D43" s="6"/>
      <c r="E43" s="6"/>
      <c r="F43" s="12"/>
      <c r="G43" s="13"/>
      <c r="H43" s="14" t="str">
        <f>IF($F43="","",$F43*IF($G43="",IFERROR(IF(VLOOKUP($B43,Facturen!$A$3:$W$304,7,FALSE)="",Instellingen!$B$4,VLOOKUP($B43,Facturen!$A$3:$W$304,7,FALSE)),Instellingen!$B$4),$G43))</f>
        <v/>
      </c>
      <c r="I43" s="14" t="str">
        <f t="shared" si="0"/>
        <v/>
      </c>
      <c r="J43" s="18" t="str">
        <f>IF($E43="","",IF($E43="SRD",1,IF($E43="USD",IFERROR(INDEX(Instellingen!$B$22:$B$221,MATCH($C43,Instellingen!$A$22:$A$221,1)),""),IF($E43="EUR",IFERROR(INDEX(Instellingen!$C$22:$C$221,MATCH($C43,Instellingen!$A$22:$A$221,1)),""),""))))</f>
        <v/>
      </c>
      <c r="K43" s="19" t="str">
        <f>IF($B43="","",IFERROR(VLOOKUP($B43,Facturen!$A$3:$W$304,5,FALSE),""))</f>
        <v/>
      </c>
      <c r="L43" s="18" t="str">
        <f>IF($K43="","",IF($K43="SRD",1,IF($K43="USD",IFERROR(INDEX(Instellingen!$B$22:$B$221,MATCH($C43,Instellingen!$A$22:$A$221,1)),""),IF($K43="EUR",IFERROR(INDEX(Instellingen!$C$22:$C$221,MATCH($C43,Instellingen!$A$22:$A$221,1)),""),""))))</f>
        <v/>
      </c>
      <c r="M43" s="14" t="str">
        <f t="shared" si="1"/>
        <v/>
      </c>
      <c r="N43" s="14" t="str">
        <f t="shared" si="2"/>
        <v/>
      </c>
      <c r="O43" s="14" t="str">
        <f t="shared" si="3"/>
        <v/>
      </c>
      <c r="P43" s="14" t="str">
        <f t="shared" si="4"/>
        <v/>
      </c>
      <c r="Q43" s="14" t="str">
        <f t="shared" si="5"/>
        <v/>
      </c>
      <c r="R43" s="14" t="str">
        <f t="shared" si="6"/>
        <v/>
      </c>
    </row>
    <row r="44" spans="1:18" x14ac:dyDescent="0.3">
      <c r="A44" s="6"/>
      <c r="B44" s="6"/>
      <c r="C44" s="8"/>
      <c r="D44" s="6"/>
      <c r="E44" s="6"/>
      <c r="F44" s="12"/>
      <c r="G44" s="13"/>
      <c r="H44" s="14" t="str">
        <f>IF($F44="","",$F44*IF($G44="",IFERROR(IF(VLOOKUP($B44,Facturen!$A$3:$W$304,7,FALSE)="",Instellingen!$B$4,VLOOKUP($B44,Facturen!$A$3:$W$304,7,FALSE)),Instellingen!$B$4),$G44))</f>
        <v/>
      </c>
      <c r="I44" s="14" t="str">
        <f t="shared" si="0"/>
        <v/>
      </c>
      <c r="J44" s="18" t="str">
        <f>IF($E44="","",IF($E44="SRD",1,IF($E44="USD",IFERROR(INDEX(Instellingen!$B$22:$B$221,MATCH($C44,Instellingen!$A$22:$A$221,1)),""),IF($E44="EUR",IFERROR(INDEX(Instellingen!$C$22:$C$221,MATCH($C44,Instellingen!$A$22:$A$221,1)),""),""))))</f>
        <v/>
      </c>
      <c r="K44" s="19" t="str">
        <f>IF($B44="","",IFERROR(VLOOKUP($B44,Facturen!$A$3:$W$304,5,FALSE),""))</f>
        <v/>
      </c>
      <c r="L44" s="18" t="str">
        <f>IF($K44="","",IF($K44="SRD",1,IF($K44="USD",IFERROR(INDEX(Instellingen!$B$22:$B$221,MATCH($C44,Instellingen!$A$22:$A$221,1)),""),IF($K44="EUR",IFERROR(INDEX(Instellingen!$C$22:$C$221,MATCH($C44,Instellingen!$A$22:$A$221,1)),""),""))))</f>
        <v/>
      </c>
      <c r="M44" s="14" t="str">
        <f t="shared" si="1"/>
        <v/>
      </c>
      <c r="N44" s="14" t="str">
        <f t="shared" si="2"/>
        <v/>
      </c>
      <c r="O44" s="14" t="str">
        <f t="shared" si="3"/>
        <v/>
      </c>
      <c r="P44" s="14" t="str">
        <f t="shared" si="4"/>
        <v/>
      </c>
      <c r="Q44" s="14" t="str">
        <f t="shared" si="5"/>
        <v/>
      </c>
      <c r="R44" s="14" t="str">
        <f t="shared" si="6"/>
        <v/>
      </c>
    </row>
    <row r="45" spans="1:18" x14ac:dyDescent="0.3">
      <c r="A45" s="6"/>
      <c r="B45" s="6"/>
      <c r="C45" s="8"/>
      <c r="D45" s="6"/>
      <c r="E45" s="6"/>
      <c r="F45" s="12"/>
      <c r="G45" s="13"/>
      <c r="H45" s="14" t="str">
        <f>IF($F45="","",$F45*IF($G45="",IFERROR(IF(VLOOKUP($B45,Facturen!$A$3:$W$304,7,FALSE)="",Instellingen!$B$4,VLOOKUP($B45,Facturen!$A$3:$W$304,7,FALSE)),Instellingen!$B$4),$G45))</f>
        <v/>
      </c>
      <c r="I45" s="14" t="str">
        <f t="shared" si="0"/>
        <v/>
      </c>
      <c r="J45" s="18" t="str">
        <f>IF($E45="","",IF($E45="SRD",1,IF($E45="USD",IFERROR(INDEX(Instellingen!$B$22:$B$221,MATCH($C45,Instellingen!$A$22:$A$221,1)),""),IF($E45="EUR",IFERROR(INDEX(Instellingen!$C$22:$C$221,MATCH($C45,Instellingen!$A$22:$A$221,1)),""),""))))</f>
        <v/>
      </c>
      <c r="K45" s="19" t="str">
        <f>IF($B45="","",IFERROR(VLOOKUP($B45,Facturen!$A$3:$W$304,5,FALSE),""))</f>
        <v/>
      </c>
      <c r="L45" s="18" t="str">
        <f>IF($K45="","",IF($K45="SRD",1,IF($K45="USD",IFERROR(INDEX(Instellingen!$B$22:$B$221,MATCH($C45,Instellingen!$A$22:$A$221,1)),""),IF($K45="EUR",IFERROR(INDEX(Instellingen!$C$22:$C$221,MATCH($C45,Instellingen!$A$22:$A$221,1)),""),""))))</f>
        <v/>
      </c>
      <c r="M45" s="14" t="str">
        <f t="shared" si="1"/>
        <v/>
      </c>
      <c r="N45" s="14" t="str">
        <f t="shared" si="2"/>
        <v/>
      </c>
      <c r="O45" s="14" t="str">
        <f t="shared" si="3"/>
        <v/>
      </c>
      <c r="P45" s="14" t="str">
        <f t="shared" si="4"/>
        <v/>
      </c>
      <c r="Q45" s="14" t="str">
        <f t="shared" si="5"/>
        <v/>
      </c>
      <c r="R45" s="14" t="str">
        <f t="shared" si="6"/>
        <v/>
      </c>
    </row>
    <row r="46" spans="1:18" x14ac:dyDescent="0.3">
      <c r="A46" s="6"/>
      <c r="B46" s="6"/>
      <c r="C46" s="8"/>
      <c r="D46" s="6"/>
      <c r="E46" s="6"/>
      <c r="F46" s="12"/>
      <c r="G46" s="13"/>
      <c r="H46" s="14" t="str">
        <f>IF($F46="","",$F46*IF($G46="",IFERROR(IF(VLOOKUP($B46,Facturen!$A$3:$W$304,7,FALSE)="",Instellingen!$B$4,VLOOKUP($B46,Facturen!$A$3:$W$304,7,FALSE)),Instellingen!$B$4),$G46))</f>
        <v/>
      </c>
      <c r="I46" s="14" t="str">
        <f t="shared" si="0"/>
        <v/>
      </c>
      <c r="J46" s="18" t="str">
        <f>IF($E46="","",IF($E46="SRD",1,IF($E46="USD",IFERROR(INDEX(Instellingen!$B$22:$B$221,MATCH($C46,Instellingen!$A$22:$A$221,1)),""),IF($E46="EUR",IFERROR(INDEX(Instellingen!$C$22:$C$221,MATCH($C46,Instellingen!$A$22:$A$221,1)),""),""))))</f>
        <v/>
      </c>
      <c r="K46" s="19" t="str">
        <f>IF($B46="","",IFERROR(VLOOKUP($B46,Facturen!$A$3:$W$304,5,FALSE),""))</f>
        <v/>
      </c>
      <c r="L46" s="18" t="str">
        <f>IF($K46="","",IF($K46="SRD",1,IF($K46="USD",IFERROR(INDEX(Instellingen!$B$22:$B$221,MATCH($C46,Instellingen!$A$22:$A$221,1)),""),IF($K46="EUR",IFERROR(INDEX(Instellingen!$C$22:$C$221,MATCH($C46,Instellingen!$A$22:$A$221,1)),""),""))))</f>
        <v/>
      </c>
      <c r="M46" s="14" t="str">
        <f t="shared" si="1"/>
        <v/>
      </c>
      <c r="N46" s="14" t="str">
        <f t="shared" si="2"/>
        <v/>
      </c>
      <c r="O46" s="14" t="str">
        <f t="shared" si="3"/>
        <v/>
      </c>
      <c r="P46" s="14" t="str">
        <f t="shared" si="4"/>
        <v/>
      </c>
      <c r="Q46" s="14" t="str">
        <f t="shared" si="5"/>
        <v/>
      </c>
      <c r="R46" s="14" t="str">
        <f t="shared" si="6"/>
        <v/>
      </c>
    </row>
    <row r="47" spans="1:18" x14ac:dyDescent="0.3">
      <c r="A47" s="6"/>
      <c r="B47" s="6"/>
      <c r="C47" s="8"/>
      <c r="D47" s="6"/>
      <c r="E47" s="6"/>
      <c r="F47" s="12"/>
      <c r="G47" s="13"/>
      <c r="H47" s="14" t="str">
        <f>IF($F47="","",$F47*IF($G47="",IFERROR(IF(VLOOKUP($B47,Facturen!$A$3:$W$304,7,FALSE)="",Instellingen!$B$4,VLOOKUP($B47,Facturen!$A$3:$W$304,7,FALSE)),Instellingen!$B$4),$G47))</f>
        <v/>
      </c>
      <c r="I47" s="14" t="str">
        <f t="shared" si="0"/>
        <v/>
      </c>
      <c r="J47" s="18" t="str">
        <f>IF($E47="","",IF($E47="SRD",1,IF($E47="USD",IFERROR(INDEX(Instellingen!$B$22:$B$221,MATCH($C47,Instellingen!$A$22:$A$221,1)),""),IF($E47="EUR",IFERROR(INDEX(Instellingen!$C$22:$C$221,MATCH($C47,Instellingen!$A$22:$A$221,1)),""),""))))</f>
        <v/>
      </c>
      <c r="K47" s="19" t="str">
        <f>IF($B47="","",IFERROR(VLOOKUP($B47,Facturen!$A$3:$W$304,5,FALSE),""))</f>
        <v/>
      </c>
      <c r="L47" s="18" t="str">
        <f>IF($K47="","",IF($K47="SRD",1,IF($K47="USD",IFERROR(INDEX(Instellingen!$B$22:$B$221,MATCH($C47,Instellingen!$A$22:$A$221,1)),""),IF($K47="EUR",IFERROR(INDEX(Instellingen!$C$22:$C$221,MATCH($C47,Instellingen!$A$22:$A$221,1)),""),""))))</f>
        <v/>
      </c>
      <c r="M47" s="14" t="str">
        <f t="shared" si="1"/>
        <v/>
      </c>
      <c r="N47" s="14" t="str">
        <f t="shared" si="2"/>
        <v/>
      </c>
      <c r="O47" s="14" t="str">
        <f t="shared" si="3"/>
        <v/>
      </c>
      <c r="P47" s="14" t="str">
        <f t="shared" si="4"/>
        <v/>
      </c>
      <c r="Q47" s="14" t="str">
        <f t="shared" si="5"/>
        <v/>
      </c>
      <c r="R47" s="14" t="str">
        <f t="shared" si="6"/>
        <v/>
      </c>
    </row>
    <row r="48" spans="1:18" x14ac:dyDescent="0.3">
      <c r="A48" s="6"/>
      <c r="B48" s="6"/>
      <c r="C48" s="8"/>
      <c r="D48" s="6"/>
      <c r="E48" s="6"/>
      <c r="F48" s="12"/>
      <c r="G48" s="13"/>
      <c r="H48" s="14" t="str">
        <f>IF($F48="","",$F48*IF($G48="",IFERROR(IF(VLOOKUP($B48,Facturen!$A$3:$W$304,7,FALSE)="",Instellingen!$B$4,VLOOKUP($B48,Facturen!$A$3:$W$304,7,FALSE)),Instellingen!$B$4),$G48))</f>
        <v/>
      </c>
      <c r="I48" s="14" t="str">
        <f t="shared" si="0"/>
        <v/>
      </c>
      <c r="J48" s="18" t="str">
        <f>IF($E48="","",IF($E48="SRD",1,IF($E48="USD",IFERROR(INDEX(Instellingen!$B$22:$B$221,MATCH($C48,Instellingen!$A$22:$A$221,1)),""),IF($E48="EUR",IFERROR(INDEX(Instellingen!$C$22:$C$221,MATCH($C48,Instellingen!$A$22:$A$221,1)),""),""))))</f>
        <v/>
      </c>
      <c r="K48" s="19" t="str">
        <f>IF($B48="","",IFERROR(VLOOKUP($B48,Facturen!$A$3:$W$304,5,FALSE),""))</f>
        <v/>
      </c>
      <c r="L48" s="18" t="str">
        <f>IF($K48="","",IF($K48="SRD",1,IF($K48="USD",IFERROR(INDEX(Instellingen!$B$22:$B$221,MATCH($C48,Instellingen!$A$22:$A$221,1)),""),IF($K48="EUR",IFERROR(INDEX(Instellingen!$C$22:$C$221,MATCH($C48,Instellingen!$A$22:$A$221,1)),""),""))))</f>
        <v/>
      </c>
      <c r="M48" s="14" t="str">
        <f t="shared" si="1"/>
        <v/>
      </c>
      <c r="N48" s="14" t="str">
        <f t="shared" si="2"/>
        <v/>
      </c>
      <c r="O48" s="14" t="str">
        <f t="shared" si="3"/>
        <v/>
      </c>
      <c r="P48" s="14" t="str">
        <f t="shared" si="4"/>
        <v/>
      </c>
      <c r="Q48" s="14" t="str">
        <f t="shared" si="5"/>
        <v/>
      </c>
      <c r="R48" s="14" t="str">
        <f t="shared" si="6"/>
        <v/>
      </c>
    </row>
    <row r="49" spans="1:18" x14ac:dyDescent="0.3">
      <c r="A49" s="6"/>
      <c r="B49" s="6"/>
      <c r="C49" s="8"/>
      <c r="D49" s="6"/>
      <c r="E49" s="6"/>
      <c r="F49" s="12"/>
      <c r="G49" s="13"/>
      <c r="H49" s="14" t="str">
        <f>IF($F49="","",$F49*IF($G49="",IFERROR(IF(VLOOKUP($B49,Facturen!$A$3:$W$304,7,FALSE)="",Instellingen!$B$4,VLOOKUP($B49,Facturen!$A$3:$W$304,7,FALSE)),Instellingen!$B$4),$G49))</f>
        <v/>
      </c>
      <c r="I49" s="14" t="str">
        <f t="shared" si="0"/>
        <v/>
      </c>
      <c r="J49" s="18" t="str">
        <f>IF($E49="","",IF($E49="SRD",1,IF($E49="USD",IFERROR(INDEX(Instellingen!$B$22:$B$221,MATCH($C49,Instellingen!$A$22:$A$221,1)),""),IF($E49="EUR",IFERROR(INDEX(Instellingen!$C$22:$C$221,MATCH($C49,Instellingen!$A$22:$A$221,1)),""),""))))</f>
        <v/>
      </c>
      <c r="K49" s="19" t="str">
        <f>IF($B49="","",IFERROR(VLOOKUP($B49,Facturen!$A$3:$W$304,5,FALSE),""))</f>
        <v/>
      </c>
      <c r="L49" s="18" t="str">
        <f>IF($K49="","",IF($K49="SRD",1,IF($K49="USD",IFERROR(INDEX(Instellingen!$B$22:$B$221,MATCH($C49,Instellingen!$A$22:$A$221,1)),""),IF($K49="EUR",IFERROR(INDEX(Instellingen!$C$22:$C$221,MATCH($C49,Instellingen!$A$22:$A$221,1)),""),""))))</f>
        <v/>
      </c>
      <c r="M49" s="14" t="str">
        <f t="shared" si="1"/>
        <v/>
      </c>
      <c r="N49" s="14" t="str">
        <f t="shared" si="2"/>
        <v/>
      </c>
      <c r="O49" s="14" t="str">
        <f t="shared" si="3"/>
        <v/>
      </c>
      <c r="P49" s="14" t="str">
        <f t="shared" si="4"/>
        <v/>
      </c>
      <c r="Q49" s="14" t="str">
        <f t="shared" si="5"/>
        <v/>
      </c>
      <c r="R49" s="14" t="str">
        <f t="shared" si="6"/>
        <v/>
      </c>
    </row>
    <row r="50" spans="1:18" x14ac:dyDescent="0.3">
      <c r="A50" s="6"/>
      <c r="B50" s="6"/>
      <c r="C50" s="8"/>
      <c r="D50" s="6"/>
      <c r="E50" s="6"/>
      <c r="F50" s="12"/>
      <c r="G50" s="13"/>
      <c r="H50" s="14" t="str">
        <f>IF($F50="","",$F50*IF($G50="",IFERROR(IF(VLOOKUP($B50,Facturen!$A$3:$W$304,7,FALSE)="",Instellingen!$B$4,VLOOKUP($B50,Facturen!$A$3:$W$304,7,FALSE)),Instellingen!$B$4),$G50))</f>
        <v/>
      </c>
      <c r="I50" s="14" t="str">
        <f t="shared" si="0"/>
        <v/>
      </c>
      <c r="J50" s="18" t="str">
        <f>IF($E50="","",IF($E50="SRD",1,IF($E50="USD",IFERROR(INDEX(Instellingen!$B$22:$B$221,MATCH($C50,Instellingen!$A$22:$A$221,1)),""),IF($E50="EUR",IFERROR(INDEX(Instellingen!$C$22:$C$221,MATCH($C50,Instellingen!$A$22:$A$221,1)),""),""))))</f>
        <v/>
      </c>
      <c r="K50" s="19" t="str">
        <f>IF($B50="","",IFERROR(VLOOKUP($B50,Facturen!$A$3:$W$304,5,FALSE),""))</f>
        <v/>
      </c>
      <c r="L50" s="18" t="str">
        <f>IF($K50="","",IF($K50="SRD",1,IF($K50="USD",IFERROR(INDEX(Instellingen!$B$22:$B$221,MATCH($C50,Instellingen!$A$22:$A$221,1)),""),IF($K50="EUR",IFERROR(INDEX(Instellingen!$C$22:$C$221,MATCH($C50,Instellingen!$A$22:$A$221,1)),""),""))))</f>
        <v/>
      </c>
      <c r="M50" s="14" t="str">
        <f t="shared" si="1"/>
        <v/>
      </c>
      <c r="N50" s="14" t="str">
        <f t="shared" si="2"/>
        <v/>
      </c>
      <c r="O50" s="14" t="str">
        <f t="shared" si="3"/>
        <v/>
      </c>
      <c r="P50" s="14" t="str">
        <f t="shared" si="4"/>
        <v/>
      </c>
      <c r="Q50" s="14" t="str">
        <f t="shared" si="5"/>
        <v/>
      </c>
      <c r="R50" s="14" t="str">
        <f t="shared" si="6"/>
        <v/>
      </c>
    </row>
    <row r="51" spans="1:18" x14ac:dyDescent="0.3">
      <c r="A51" s="6"/>
      <c r="B51" s="6"/>
      <c r="C51" s="8"/>
      <c r="D51" s="6"/>
      <c r="E51" s="6"/>
      <c r="F51" s="12"/>
      <c r="G51" s="13"/>
      <c r="H51" s="14" t="str">
        <f>IF($F51="","",$F51*IF($G51="",IFERROR(IF(VLOOKUP($B51,Facturen!$A$3:$W$304,7,FALSE)="",Instellingen!$B$4,VLOOKUP($B51,Facturen!$A$3:$W$304,7,FALSE)),Instellingen!$B$4),$G51))</f>
        <v/>
      </c>
      <c r="I51" s="14" t="str">
        <f t="shared" si="0"/>
        <v/>
      </c>
      <c r="J51" s="18" t="str">
        <f>IF($E51="","",IF($E51="SRD",1,IF($E51="USD",IFERROR(INDEX(Instellingen!$B$22:$B$221,MATCH($C51,Instellingen!$A$22:$A$221,1)),""),IF($E51="EUR",IFERROR(INDEX(Instellingen!$C$22:$C$221,MATCH($C51,Instellingen!$A$22:$A$221,1)),""),""))))</f>
        <v/>
      </c>
      <c r="K51" s="19" t="str">
        <f>IF($B51="","",IFERROR(VLOOKUP($B51,Facturen!$A$3:$W$304,5,FALSE),""))</f>
        <v/>
      </c>
      <c r="L51" s="18" t="str">
        <f>IF($K51="","",IF($K51="SRD",1,IF($K51="USD",IFERROR(INDEX(Instellingen!$B$22:$B$221,MATCH($C51,Instellingen!$A$22:$A$221,1)),""),IF($K51="EUR",IFERROR(INDEX(Instellingen!$C$22:$C$221,MATCH($C51,Instellingen!$A$22:$A$221,1)),""),""))))</f>
        <v/>
      </c>
      <c r="M51" s="14" t="str">
        <f t="shared" si="1"/>
        <v/>
      </c>
      <c r="N51" s="14" t="str">
        <f t="shared" si="2"/>
        <v/>
      </c>
      <c r="O51" s="14" t="str">
        <f t="shared" si="3"/>
        <v/>
      </c>
      <c r="P51" s="14" t="str">
        <f t="shared" si="4"/>
        <v/>
      </c>
      <c r="Q51" s="14" t="str">
        <f t="shared" si="5"/>
        <v/>
      </c>
      <c r="R51" s="14" t="str">
        <f t="shared" si="6"/>
        <v/>
      </c>
    </row>
    <row r="52" spans="1:18" x14ac:dyDescent="0.3">
      <c r="A52" s="6"/>
      <c r="B52" s="6"/>
      <c r="C52" s="8"/>
      <c r="D52" s="6"/>
      <c r="E52" s="6"/>
      <c r="F52" s="12"/>
      <c r="G52" s="13"/>
      <c r="H52" s="14" t="str">
        <f>IF($F52="","",$F52*IF($G52="",IFERROR(IF(VLOOKUP($B52,Facturen!$A$3:$W$304,7,FALSE)="",Instellingen!$B$4,VLOOKUP($B52,Facturen!$A$3:$W$304,7,FALSE)),Instellingen!$B$4),$G52))</f>
        <v/>
      </c>
      <c r="I52" s="14" t="str">
        <f t="shared" si="0"/>
        <v/>
      </c>
      <c r="J52" s="18" t="str">
        <f>IF($E52="","",IF($E52="SRD",1,IF($E52="USD",IFERROR(INDEX(Instellingen!$B$22:$B$221,MATCH($C52,Instellingen!$A$22:$A$221,1)),""),IF($E52="EUR",IFERROR(INDEX(Instellingen!$C$22:$C$221,MATCH($C52,Instellingen!$A$22:$A$221,1)),""),""))))</f>
        <v/>
      </c>
      <c r="K52" s="19" t="str">
        <f>IF($B52="","",IFERROR(VLOOKUP($B52,Facturen!$A$3:$W$304,5,FALSE),""))</f>
        <v/>
      </c>
      <c r="L52" s="18" t="str">
        <f>IF($K52="","",IF($K52="SRD",1,IF($K52="USD",IFERROR(INDEX(Instellingen!$B$22:$B$221,MATCH($C52,Instellingen!$A$22:$A$221,1)),""),IF($K52="EUR",IFERROR(INDEX(Instellingen!$C$22:$C$221,MATCH($C52,Instellingen!$A$22:$A$221,1)),""),""))))</f>
        <v/>
      </c>
      <c r="M52" s="14" t="str">
        <f t="shared" si="1"/>
        <v/>
      </c>
      <c r="N52" s="14" t="str">
        <f t="shared" si="2"/>
        <v/>
      </c>
      <c r="O52" s="14" t="str">
        <f t="shared" si="3"/>
        <v/>
      </c>
      <c r="P52" s="14" t="str">
        <f t="shared" si="4"/>
        <v/>
      </c>
      <c r="Q52" s="14" t="str">
        <f t="shared" si="5"/>
        <v/>
      </c>
      <c r="R52" s="14" t="str">
        <f t="shared" si="6"/>
        <v/>
      </c>
    </row>
    <row r="53" spans="1:18" x14ac:dyDescent="0.3">
      <c r="A53" s="6"/>
      <c r="B53" s="6"/>
      <c r="C53" s="8"/>
      <c r="D53" s="6"/>
      <c r="E53" s="6"/>
      <c r="F53" s="12"/>
      <c r="G53" s="13"/>
      <c r="H53" s="14" t="str">
        <f>IF($F53="","",$F53*IF($G53="",IFERROR(IF(VLOOKUP($B53,Facturen!$A$3:$W$304,7,FALSE)="",Instellingen!$B$4,VLOOKUP($B53,Facturen!$A$3:$W$304,7,FALSE)),Instellingen!$B$4),$G53))</f>
        <v/>
      </c>
      <c r="I53" s="14" t="str">
        <f t="shared" si="0"/>
        <v/>
      </c>
      <c r="J53" s="18" t="str">
        <f>IF($E53="","",IF($E53="SRD",1,IF($E53="USD",IFERROR(INDEX(Instellingen!$B$22:$B$221,MATCH($C53,Instellingen!$A$22:$A$221,1)),""),IF($E53="EUR",IFERROR(INDEX(Instellingen!$C$22:$C$221,MATCH($C53,Instellingen!$A$22:$A$221,1)),""),""))))</f>
        <v/>
      </c>
      <c r="K53" s="19" t="str">
        <f>IF($B53="","",IFERROR(VLOOKUP($B53,Facturen!$A$3:$W$304,5,FALSE),""))</f>
        <v/>
      </c>
      <c r="L53" s="18" t="str">
        <f>IF($K53="","",IF($K53="SRD",1,IF($K53="USD",IFERROR(INDEX(Instellingen!$B$22:$B$221,MATCH($C53,Instellingen!$A$22:$A$221,1)),""),IF($K53="EUR",IFERROR(INDEX(Instellingen!$C$22:$C$221,MATCH($C53,Instellingen!$A$22:$A$221,1)),""),""))))</f>
        <v/>
      </c>
      <c r="M53" s="14" t="str">
        <f t="shared" si="1"/>
        <v/>
      </c>
      <c r="N53" s="14" t="str">
        <f t="shared" si="2"/>
        <v/>
      </c>
      <c r="O53" s="14" t="str">
        <f t="shared" si="3"/>
        <v/>
      </c>
      <c r="P53" s="14" t="str">
        <f t="shared" si="4"/>
        <v/>
      </c>
      <c r="Q53" s="14" t="str">
        <f t="shared" si="5"/>
        <v/>
      </c>
      <c r="R53" s="14" t="str">
        <f t="shared" si="6"/>
        <v/>
      </c>
    </row>
    <row r="54" spans="1:18" x14ac:dyDescent="0.3">
      <c r="A54" s="6"/>
      <c r="B54" s="6"/>
      <c r="C54" s="8"/>
      <c r="D54" s="6"/>
      <c r="E54" s="6"/>
      <c r="F54" s="12"/>
      <c r="G54" s="13"/>
      <c r="H54" s="14" t="str">
        <f>IF($F54="","",$F54*IF($G54="",IFERROR(IF(VLOOKUP($B54,Facturen!$A$3:$W$304,7,FALSE)="",Instellingen!$B$4,VLOOKUP($B54,Facturen!$A$3:$W$304,7,FALSE)),Instellingen!$B$4),$G54))</f>
        <v/>
      </c>
      <c r="I54" s="14" t="str">
        <f t="shared" si="0"/>
        <v/>
      </c>
      <c r="J54" s="18" t="str">
        <f>IF($E54="","",IF($E54="SRD",1,IF($E54="USD",IFERROR(INDEX(Instellingen!$B$22:$B$221,MATCH($C54,Instellingen!$A$22:$A$221,1)),""),IF($E54="EUR",IFERROR(INDEX(Instellingen!$C$22:$C$221,MATCH($C54,Instellingen!$A$22:$A$221,1)),""),""))))</f>
        <v/>
      </c>
      <c r="K54" s="19" t="str">
        <f>IF($B54="","",IFERROR(VLOOKUP($B54,Facturen!$A$3:$W$304,5,FALSE),""))</f>
        <v/>
      </c>
      <c r="L54" s="18" t="str">
        <f>IF($K54="","",IF($K54="SRD",1,IF($K54="USD",IFERROR(INDEX(Instellingen!$B$22:$B$221,MATCH($C54,Instellingen!$A$22:$A$221,1)),""),IF($K54="EUR",IFERROR(INDEX(Instellingen!$C$22:$C$221,MATCH($C54,Instellingen!$A$22:$A$221,1)),""),""))))</f>
        <v/>
      </c>
      <c r="M54" s="14" t="str">
        <f t="shared" si="1"/>
        <v/>
      </c>
      <c r="N54" s="14" t="str">
        <f t="shared" si="2"/>
        <v/>
      </c>
      <c r="O54" s="14" t="str">
        <f t="shared" si="3"/>
        <v/>
      </c>
      <c r="P54" s="14" t="str">
        <f t="shared" si="4"/>
        <v/>
      </c>
      <c r="Q54" s="14" t="str">
        <f t="shared" si="5"/>
        <v/>
      </c>
      <c r="R54" s="14" t="str">
        <f t="shared" si="6"/>
        <v/>
      </c>
    </row>
    <row r="55" spans="1:18" x14ac:dyDescent="0.3">
      <c r="A55" s="6"/>
      <c r="B55" s="6"/>
      <c r="C55" s="8"/>
      <c r="D55" s="6"/>
      <c r="E55" s="6"/>
      <c r="F55" s="12"/>
      <c r="G55" s="13"/>
      <c r="H55" s="14" t="str">
        <f>IF($F55="","",$F55*IF($G55="",IFERROR(IF(VLOOKUP($B55,Facturen!$A$3:$W$304,7,FALSE)="",Instellingen!$B$4,VLOOKUP($B55,Facturen!$A$3:$W$304,7,FALSE)),Instellingen!$B$4),$G55))</f>
        <v/>
      </c>
      <c r="I55" s="14" t="str">
        <f t="shared" si="0"/>
        <v/>
      </c>
      <c r="J55" s="18" t="str">
        <f>IF($E55="","",IF($E55="SRD",1,IF($E55="USD",IFERROR(INDEX(Instellingen!$B$22:$B$221,MATCH($C55,Instellingen!$A$22:$A$221,1)),""),IF($E55="EUR",IFERROR(INDEX(Instellingen!$C$22:$C$221,MATCH($C55,Instellingen!$A$22:$A$221,1)),""),""))))</f>
        <v/>
      </c>
      <c r="K55" s="19" t="str">
        <f>IF($B55="","",IFERROR(VLOOKUP($B55,Facturen!$A$3:$W$304,5,FALSE),""))</f>
        <v/>
      </c>
      <c r="L55" s="18" t="str">
        <f>IF($K55="","",IF($K55="SRD",1,IF($K55="USD",IFERROR(INDEX(Instellingen!$B$22:$B$221,MATCH($C55,Instellingen!$A$22:$A$221,1)),""),IF($K55="EUR",IFERROR(INDEX(Instellingen!$C$22:$C$221,MATCH($C55,Instellingen!$A$22:$A$221,1)),""),""))))</f>
        <v/>
      </c>
      <c r="M55" s="14" t="str">
        <f t="shared" si="1"/>
        <v/>
      </c>
      <c r="N55" s="14" t="str">
        <f t="shared" si="2"/>
        <v/>
      </c>
      <c r="O55" s="14" t="str">
        <f t="shared" si="3"/>
        <v/>
      </c>
      <c r="P55" s="14" t="str">
        <f t="shared" si="4"/>
        <v/>
      </c>
      <c r="Q55" s="14" t="str">
        <f t="shared" si="5"/>
        <v/>
      </c>
      <c r="R55" s="14" t="str">
        <f t="shared" si="6"/>
        <v/>
      </c>
    </row>
    <row r="56" spans="1:18" x14ac:dyDescent="0.3">
      <c r="A56" s="6"/>
      <c r="B56" s="6"/>
      <c r="C56" s="8"/>
      <c r="D56" s="6"/>
      <c r="E56" s="6"/>
      <c r="F56" s="12"/>
      <c r="G56" s="13"/>
      <c r="H56" s="14" t="str">
        <f>IF($F56="","",$F56*IF($G56="",IFERROR(IF(VLOOKUP($B56,Facturen!$A$3:$W$304,7,FALSE)="",Instellingen!$B$4,VLOOKUP($B56,Facturen!$A$3:$W$304,7,FALSE)),Instellingen!$B$4),$G56))</f>
        <v/>
      </c>
      <c r="I56" s="14" t="str">
        <f t="shared" si="0"/>
        <v/>
      </c>
      <c r="J56" s="18" t="str">
        <f>IF($E56="","",IF($E56="SRD",1,IF($E56="USD",IFERROR(INDEX(Instellingen!$B$22:$B$221,MATCH($C56,Instellingen!$A$22:$A$221,1)),""),IF($E56="EUR",IFERROR(INDEX(Instellingen!$C$22:$C$221,MATCH($C56,Instellingen!$A$22:$A$221,1)),""),""))))</f>
        <v/>
      </c>
      <c r="K56" s="19" t="str">
        <f>IF($B56="","",IFERROR(VLOOKUP($B56,Facturen!$A$3:$W$304,5,FALSE),""))</f>
        <v/>
      </c>
      <c r="L56" s="18" t="str">
        <f>IF($K56="","",IF($K56="SRD",1,IF($K56="USD",IFERROR(INDEX(Instellingen!$B$22:$B$221,MATCH($C56,Instellingen!$A$22:$A$221,1)),""),IF($K56="EUR",IFERROR(INDEX(Instellingen!$C$22:$C$221,MATCH($C56,Instellingen!$A$22:$A$221,1)),""),""))))</f>
        <v/>
      </c>
      <c r="M56" s="14" t="str">
        <f t="shared" si="1"/>
        <v/>
      </c>
      <c r="N56" s="14" t="str">
        <f t="shared" si="2"/>
        <v/>
      </c>
      <c r="O56" s="14" t="str">
        <f t="shared" si="3"/>
        <v/>
      </c>
      <c r="P56" s="14" t="str">
        <f t="shared" si="4"/>
        <v/>
      </c>
      <c r="Q56" s="14" t="str">
        <f t="shared" si="5"/>
        <v/>
      </c>
      <c r="R56" s="14" t="str">
        <f t="shared" si="6"/>
        <v/>
      </c>
    </row>
    <row r="57" spans="1:18" x14ac:dyDescent="0.3">
      <c r="A57" s="6"/>
      <c r="B57" s="6"/>
      <c r="C57" s="8"/>
      <c r="D57" s="6"/>
      <c r="E57" s="6"/>
      <c r="F57" s="12"/>
      <c r="G57" s="13"/>
      <c r="H57" s="14" t="str">
        <f>IF($F57="","",$F57*IF($G57="",IFERROR(IF(VLOOKUP($B57,Facturen!$A$3:$W$304,7,FALSE)="",Instellingen!$B$4,VLOOKUP($B57,Facturen!$A$3:$W$304,7,FALSE)),Instellingen!$B$4),$G57))</f>
        <v/>
      </c>
      <c r="I57" s="14" t="str">
        <f t="shared" si="0"/>
        <v/>
      </c>
      <c r="J57" s="18" t="str">
        <f>IF($E57="","",IF($E57="SRD",1,IF($E57="USD",IFERROR(INDEX(Instellingen!$B$22:$B$221,MATCH($C57,Instellingen!$A$22:$A$221,1)),""),IF($E57="EUR",IFERROR(INDEX(Instellingen!$C$22:$C$221,MATCH($C57,Instellingen!$A$22:$A$221,1)),""),""))))</f>
        <v/>
      </c>
      <c r="K57" s="19" t="str">
        <f>IF($B57="","",IFERROR(VLOOKUP($B57,Facturen!$A$3:$W$304,5,FALSE),""))</f>
        <v/>
      </c>
      <c r="L57" s="18" t="str">
        <f>IF($K57="","",IF($K57="SRD",1,IF($K57="USD",IFERROR(INDEX(Instellingen!$B$22:$B$221,MATCH($C57,Instellingen!$A$22:$A$221,1)),""),IF($K57="EUR",IFERROR(INDEX(Instellingen!$C$22:$C$221,MATCH($C57,Instellingen!$A$22:$A$221,1)),""),""))))</f>
        <v/>
      </c>
      <c r="M57" s="14" t="str">
        <f t="shared" si="1"/>
        <v/>
      </c>
      <c r="N57" s="14" t="str">
        <f t="shared" si="2"/>
        <v/>
      </c>
      <c r="O57" s="14" t="str">
        <f t="shared" si="3"/>
        <v/>
      </c>
      <c r="P57" s="14" t="str">
        <f t="shared" si="4"/>
        <v/>
      </c>
      <c r="Q57" s="14" t="str">
        <f t="shared" si="5"/>
        <v/>
      </c>
      <c r="R57" s="14" t="str">
        <f t="shared" si="6"/>
        <v/>
      </c>
    </row>
    <row r="58" spans="1:18" x14ac:dyDescent="0.3">
      <c r="A58" s="6"/>
      <c r="B58" s="6"/>
      <c r="C58" s="8"/>
      <c r="D58" s="6"/>
      <c r="E58" s="6"/>
      <c r="F58" s="12"/>
      <c r="G58" s="13"/>
      <c r="H58" s="14" t="str">
        <f>IF($F58="","",$F58*IF($G58="",IFERROR(IF(VLOOKUP($B58,Facturen!$A$3:$W$304,7,FALSE)="",Instellingen!$B$4,VLOOKUP($B58,Facturen!$A$3:$W$304,7,FALSE)),Instellingen!$B$4),$G58))</f>
        <v/>
      </c>
      <c r="I58" s="14" t="str">
        <f t="shared" si="0"/>
        <v/>
      </c>
      <c r="J58" s="18" t="str">
        <f>IF($E58="","",IF($E58="SRD",1,IF($E58="USD",IFERROR(INDEX(Instellingen!$B$22:$B$221,MATCH($C58,Instellingen!$A$22:$A$221,1)),""),IF($E58="EUR",IFERROR(INDEX(Instellingen!$C$22:$C$221,MATCH($C58,Instellingen!$A$22:$A$221,1)),""),""))))</f>
        <v/>
      </c>
      <c r="K58" s="19" t="str">
        <f>IF($B58="","",IFERROR(VLOOKUP($B58,Facturen!$A$3:$W$304,5,FALSE),""))</f>
        <v/>
      </c>
      <c r="L58" s="18" t="str">
        <f>IF($K58="","",IF($K58="SRD",1,IF($K58="USD",IFERROR(INDEX(Instellingen!$B$22:$B$221,MATCH($C58,Instellingen!$A$22:$A$221,1)),""),IF($K58="EUR",IFERROR(INDEX(Instellingen!$C$22:$C$221,MATCH($C58,Instellingen!$A$22:$A$221,1)),""),""))))</f>
        <v/>
      </c>
      <c r="M58" s="14" t="str">
        <f t="shared" si="1"/>
        <v/>
      </c>
      <c r="N58" s="14" t="str">
        <f t="shared" si="2"/>
        <v/>
      </c>
      <c r="O58" s="14" t="str">
        <f t="shared" si="3"/>
        <v/>
      </c>
      <c r="P58" s="14" t="str">
        <f t="shared" si="4"/>
        <v/>
      </c>
      <c r="Q58" s="14" t="str">
        <f t="shared" si="5"/>
        <v/>
      </c>
      <c r="R58" s="14" t="str">
        <f t="shared" si="6"/>
        <v/>
      </c>
    </row>
    <row r="59" spans="1:18" x14ac:dyDescent="0.3">
      <c r="A59" s="6"/>
      <c r="B59" s="6"/>
      <c r="C59" s="8"/>
      <c r="D59" s="6"/>
      <c r="E59" s="6"/>
      <c r="F59" s="12"/>
      <c r="G59" s="13"/>
      <c r="H59" s="14" t="str">
        <f>IF($F59="","",$F59*IF($G59="",IFERROR(IF(VLOOKUP($B59,Facturen!$A$3:$W$304,7,FALSE)="",Instellingen!$B$4,VLOOKUP($B59,Facturen!$A$3:$W$304,7,FALSE)),Instellingen!$B$4),$G59))</f>
        <v/>
      </c>
      <c r="I59" s="14" t="str">
        <f t="shared" si="0"/>
        <v/>
      </c>
      <c r="J59" s="18" t="str">
        <f>IF($E59="","",IF($E59="SRD",1,IF($E59="USD",IFERROR(INDEX(Instellingen!$B$22:$B$221,MATCH($C59,Instellingen!$A$22:$A$221,1)),""),IF($E59="EUR",IFERROR(INDEX(Instellingen!$C$22:$C$221,MATCH($C59,Instellingen!$A$22:$A$221,1)),""),""))))</f>
        <v/>
      </c>
      <c r="K59" s="19" t="str">
        <f>IF($B59="","",IFERROR(VLOOKUP($B59,Facturen!$A$3:$W$304,5,FALSE),""))</f>
        <v/>
      </c>
      <c r="L59" s="18" t="str">
        <f>IF($K59="","",IF($K59="SRD",1,IF($K59="USD",IFERROR(INDEX(Instellingen!$B$22:$B$221,MATCH($C59,Instellingen!$A$22:$A$221,1)),""),IF($K59="EUR",IFERROR(INDEX(Instellingen!$C$22:$C$221,MATCH($C59,Instellingen!$A$22:$A$221,1)),""),""))))</f>
        <v/>
      </c>
      <c r="M59" s="14" t="str">
        <f t="shared" si="1"/>
        <v/>
      </c>
      <c r="N59" s="14" t="str">
        <f t="shared" si="2"/>
        <v/>
      </c>
      <c r="O59" s="14" t="str">
        <f t="shared" si="3"/>
        <v/>
      </c>
      <c r="P59" s="14" t="str">
        <f t="shared" si="4"/>
        <v/>
      </c>
      <c r="Q59" s="14" t="str">
        <f t="shared" si="5"/>
        <v/>
      </c>
      <c r="R59" s="14" t="str">
        <f t="shared" si="6"/>
        <v/>
      </c>
    </row>
    <row r="60" spans="1:18" x14ac:dyDescent="0.3">
      <c r="A60" s="6"/>
      <c r="B60" s="6"/>
      <c r="C60" s="8"/>
      <c r="D60" s="6"/>
      <c r="E60" s="6"/>
      <c r="F60" s="12"/>
      <c r="G60" s="13"/>
      <c r="H60" s="14" t="str">
        <f>IF($F60="","",$F60*IF($G60="",IFERROR(IF(VLOOKUP($B60,Facturen!$A$3:$W$304,7,FALSE)="",Instellingen!$B$4,VLOOKUP($B60,Facturen!$A$3:$W$304,7,FALSE)),Instellingen!$B$4),$G60))</f>
        <v/>
      </c>
      <c r="I60" s="14" t="str">
        <f t="shared" si="0"/>
        <v/>
      </c>
      <c r="J60" s="18" t="str">
        <f>IF($E60="","",IF($E60="SRD",1,IF($E60="USD",IFERROR(INDEX(Instellingen!$B$22:$B$221,MATCH($C60,Instellingen!$A$22:$A$221,1)),""),IF($E60="EUR",IFERROR(INDEX(Instellingen!$C$22:$C$221,MATCH($C60,Instellingen!$A$22:$A$221,1)),""),""))))</f>
        <v/>
      </c>
      <c r="K60" s="19" t="str">
        <f>IF($B60="","",IFERROR(VLOOKUP($B60,Facturen!$A$3:$W$304,5,FALSE),""))</f>
        <v/>
      </c>
      <c r="L60" s="18" t="str">
        <f>IF($K60="","",IF($K60="SRD",1,IF($K60="USD",IFERROR(INDEX(Instellingen!$B$22:$B$221,MATCH($C60,Instellingen!$A$22:$A$221,1)),""),IF($K60="EUR",IFERROR(INDEX(Instellingen!$C$22:$C$221,MATCH($C60,Instellingen!$A$22:$A$221,1)),""),""))))</f>
        <v/>
      </c>
      <c r="M60" s="14" t="str">
        <f t="shared" si="1"/>
        <v/>
      </c>
      <c r="N60" s="14" t="str">
        <f t="shared" si="2"/>
        <v/>
      </c>
      <c r="O60" s="14" t="str">
        <f t="shared" si="3"/>
        <v/>
      </c>
      <c r="P60" s="14" t="str">
        <f t="shared" si="4"/>
        <v/>
      </c>
      <c r="Q60" s="14" t="str">
        <f t="shared" si="5"/>
        <v/>
      </c>
      <c r="R60" s="14" t="str">
        <f t="shared" si="6"/>
        <v/>
      </c>
    </row>
    <row r="61" spans="1:18" x14ac:dyDescent="0.3">
      <c r="A61" s="6"/>
      <c r="B61" s="6"/>
      <c r="C61" s="8"/>
      <c r="D61" s="6"/>
      <c r="E61" s="6"/>
      <c r="F61" s="12"/>
      <c r="G61" s="13"/>
      <c r="H61" s="14" t="str">
        <f>IF($F61="","",$F61*IF($G61="",IFERROR(IF(VLOOKUP($B61,Facturen!$A$3:$W$304,7,FALSE)="",Instellingen!$B$4,VLOOKUP($B61,Facturen!$A$3:$W$304,7,FALSE)),Instellingen!$B$4),$G61))</f>
        <v/>
      </c>
      <c r="I61" s="14" t="str">
        <f t="shared" si="0"/>
        <v/>
      </c>
      <c r="J61" s="18" t="str">
        <f>IF($E61="","",IF($E61="SRD",1,IF($E61="USD",IFERROR(INDEX(Instellingen!$B$22:$B$221,MATCH($C61,Instellingen!$A$22:$A$221,1)),""),IF($E61="EUR",IFERROR(INDEX(Instellingen!$C$22:$C$221,MATCH($C61,Instellingen!$A$22:$A$221,1)),""),""))))</f>
        <v/>
      </c>
      <c r="K61" s="19" t="str">
        <f>IF($B61="","",IFERROR(VLOOKUP($B61,Facturen!$A$3:$W$304,5,FALSE),""))</f>
        <v/>
      </c>
      <c r="L61" s="18" t="str">
        <f>IF($K61="","",IF($K61="SRD",1,IF($K61="USD",IFERROR(INDEX(Instellingen!$B$22:$B$221,MATCH($C61,Instellingen!$A$22:$A$221,1)),""),IF($K61="EUR",IFERROR(INDEX(Instellingen!$C$22:$C$221,MATCH($C61,Instellingen!$A$22:$A$221,1)),""),""))))</f>
        <v/>
      </c>
      <c r="M61" s="14" t="str">
        <f t="shared" si="1"/>
        <v/>
      </c>
      <c r="N61" s="14" t="str">
        <f t="shared" si="2"/>
        <v/>
      </c>
      <c r="O61" s="14" t="str">
        <f t="shared" si="3"/>
        <v/>
      </c>
      <c r="P61" s="14" t="str">
        <f t="shared" si="4"/>
        <v/>
      </c>
      <c r="Q61" s="14" t="str">
        <f t="shared" si="5"/>
        <v/>
      </c>
      <c r="R61" s="14" t="str">
        <f t="shared" si="6"/>
        <v/>
      </c>
    </row>
    <row r="62" spans="1:18" x14ac:dyDescent="0.3">
      <c r="A62" s="6"/>
      <c r="B62" s="6"/>
      <c r="C62" s="8"/>
      <c r="D62" s="6"/>
      <c r="E62" s="6"/>
      <c r="F62" s="12"/>
      <c r="G62" s="13"/>
      <c r="H62" s="14" t="str">
        <f>IF($F62="","",$F62*IF($G62="",IFERROR(IF(VLOOKUP($B62,Facturen!$A$3:$W$304,7,FALSE)="",Instellingen!$B$4,VLOOKUP($B62,Facturen!$A$3:$W$304,7,FALSE)),Instellingen!$B$4),$G62))</f>
        <v/>
      </c>
      <c r="I62" s="14" t="str">
        <f t="shared" si="0"/>
        <v/>
      </c>
      <c r="J62" s="18" t="str">
        <f>IF($E62="","",IF($E62="SRD",1,IF($E62="USD",IFERROR(INDEX(Instellingen!$B$22:$B$221,MATCH($C62,Instellingen!$A$22:$A$221,1)),""),IF($E62="EUR",IFERROR(INDEX(Instellingen!$C$22:$C$221,MATCH($C62,Instellingen!$A$22:$A$221,1)),""),""))))</f>
        <v/>
      </c>
      <c r="K62" s="19" t="str">
        <f>IF($B62="","",IFERROR(VLOOKUP($B62,Facturen!$A$3:$W$304,5,FALSE),""))</f>
        <v/>
      </c>
      <c r="L62" s="18" t="str">
        <f>IF($K62="","",IF($K62="SRD",1,IF($K62="USD",IFERROR(INDEX(Instellingen!$B$22:$B$221,MATCH($C62,Instellingen!$A$22:$A$221,1)),""),IF($K62="EUR",IFERROR(INDEX(Instellingen!$C$22:$C$221,MATCH($C62,Instellingen!$A$22:$A$221,1)),""),""))))</f>
        <v/>
      </c>
      <c r="M62" s="14" t="str">
        <f t="shared" si="1"/>
        <v/>
      </c>
      <c r="N62" s="14" t="str">
        <f t="shared" si="2"/>
        <v/>
      </c>
      <c r="O62" s="14" t="str">
        <f t="shared" si="3"/>
        <v/>
      </c>
      <c r="P62" s="14" t="str">
        <f t="shared" si="4"/>
        <v/>
      </c>
      <c r="Q62" s="14" t="str">
        <f t="shared" si="5"/>
        <v/>
      </c>
      <c r="R62" s="14" t="str">
        <f t="shared" si="6"/>
        <v/>
      </c>
    </row>
    <row r="63" spans="1:18" x14ac:dyDescent="0.3">
      <c r="A63" s="6"/>
      <c r="B63" s="6"/>
      <c r="C63" s="8"/>
      <c r="D63" s="6"/>
      <c r="E63" s="6"/>
      <c r="F63" s="12"/>
      <c r="G63" s="13"/>
      <c r="H63" s="14" t="str">
        <f>IF($F63="","",$F63*IF($G63="",IFERROR(IF(VLOOKUP($B63,Facturen!$A$3:$W$304,7,FALSE)="",Instellingen!$B$4,VLOOKUP($B63,Facturen!$A$3:$W$304,7,FALSE)),Instellingen!$B$4),$G63))</f>
        <v/>
      </c>
      <c r="I63" s="14" t="str">
        <f t="shared" si="0"/>
        <v/>
      </c>
      <c r="J63" s="18" t="str">
        <f>IF($E63="","",IF($E63="SRD",1,IF($E63="USD",IFERROR(INDEX(Instellingen!$B$22:$B$221,MATCH($C63,Instellingen!$A$22:$A$221,1)),""),IF($E63="EUR",IFERROR(INDEX(Instellingen!$C$22:$C$221,MATCH($C63,Instellingen!$A$22:$A$221,1)),""),""))))</f>
        <v/>
      </c>
      <c r="K63" s="19" t="str">
        <f>IF($B63="","",IFERROR(VLOOKUP($B63,Facturen!$A$3:$W$304,5,FALSE),""))</f>
        <v/>
      </c>
      <c r="L63" s="18" t="str">
        <f>IF($K63="","",IF($K63="SRD",1,IF($K63="USD",IFERROR(INDEX(Instellingen!$B$22:$B$221,MATCH($C63,Instellingen!$A$22:$A$221,1)),""),IF($K63="EUR",IFERROR(INDEX(Instellingen!$C$22:$C$221,MATCH($C63,Instellingen!$A$22:$A$221,1)),""),""))))</f>
        <v/>
      </c>
      <c r="M63" s="14" t="str">
        <f t="shared" si="1"/>
        <v/>
      </c>
      <c r="N63" s="14" t="str">
        <f t="shared" si="2"/>
        <v/>
      </c>
      <c r="O63" s="14" t="str">
        <f t="shared" si="3"/>
        <v/>
      </c>
      <c r="P63" s="14" t="str">
        <f t="shared" si="4"/>
        <v/>
      </c>
      <c r="Q63" s="14" t="str">
        <f t="shared" si="5"/>
        <v/>
      </c>
      <c r="R63" s="14" t="str">
        <f t="shared" si="6"/>
        <v/>
      </c>
    </row>
    <row r="64" spans="1:18" x14ac:dyDescent="0.3">
      <c r="A64" s="6"/>
      <c r="B64" s="6"/>
      <c r="C64" s="8"/>
      <c r="D64" s="6"/>
      <c r="E64" s="6"/>
      <c r="F64" s="12"/>
      <c r="G64" s="13"/>
      <c r="H64" s="14" t="str">
        <f>IF($F64="","",$F64*IF($G64="",IFERROR(IF(VLOOKUP($B64,Facturen!$A$3:$W$304,7,FALSE)="",Instellingen!$B$4,VLOOKUP($B64,Facturen!$A$3:$W$304,7,FALSE)),Instellingen!$B$4),$G64))</f>
        <v/>
      </c>
      <c r="I64" s="14" t="str">
        <f t="shared" si="0"/>
        <v/>
      </c>
      <c r="J64" s="18" t="str">
        <f>IF($E64="","",IF($E64="SRD",1,IF($E64="USD",IFERROR(INDEX(Instellingen!$B$22:$B$221,MATCH($C64,Instellingen!$A$22:$A$221,1)),""),IF($E64="EUR",IFERROR(INDEX(Instellingen!$C$22:$C$221,MATCH($C64,Instellingen!$A$22:$A$221,1)),""),""))))</f>
        <v/>
      </c>
      <c r="K64" s="19" t="str">
        <f>IF($B64="","",IFERROR(VLOOKUP($B64,Facturen!$A$3:$W$304,5,FALSE),""))</f>
        <v/>
      </c>
      <c r="L64" s="18" t="str">
        <f>IF($K64="","",IF($K64="SRD",1,IF($K64="USD",IFERROR(INDEX(Instellingen!$B$22:$B$221,MATCH($C64,Instellingen!$A$22:$A$221,1)),""),IF($K64="EUR",IFERROR(INDEX(Instellingen!$C$22:$C$221,MATCH($C64,Instellingen!$A$22:$A$221,1)),""),""))))</f>
        <v/>
      </c>
      <c r="M64" s="14" t="str">
        <f t="shared" si="1"/>
        <v/>
      </c>
      <c r="N64" s="14" t="str">
        <f t="shared" si="2"/>
        <v/>
      </c>
      <c r="O64" s="14" t="str">
        <f t="shared" si="3"/>
        <v/>
      </c>
      <c r="P64" s="14" t="str">
        <f t="shared" si="4"/>
        <v/>
      </c>
      <c r="Q64" s="14" t="str">
        <f t="shared" si="5"/>
        <v/>
      </c>
      <c r="R64" s="14" t="str">
        <f t="shared" si="6"/>
        <v/>
      </c>
    </row>
    <row r="65" spans="1:18" x14ac:dyDescent="0.3">
      <c r="A65" s="6"/>
      <c r="B65" s="6"/>
      <c r="C65" s="8"/>
      <c r="D65" s="6"/>
      <c r="E65" s="6"/>
      <c r="F65" s="12"/>
      <c r="G65" s="13"/>
      <c r="H65" s="14" t="str">
        <f>IF($F65="","",$F65*IF($G65="",IFERROR(IF(VLOOKUP($B65,Facturen!$A$3:$W$304,7,FALSE)="",Instellingen!$B$4,VLOOKUP($B65,Facturen!$A$3:$W$304,7,FALSE)),Instellingen!$B$4),$G65))</f>
        <v/>
      </c>
      <c r="I65" s="14" t="str">
        <f t="shared" si="0"/>
        <v/>
      </c>
      <c r="J65" s="18" t="str">
        <f>IF($E65="","",IF($E65="SRD",1,IF($E65="USD",IFERROR(INDEX(Instellingen!$B$22:$B$221,MATCH($C65,Instellingen!$A$22:$A$221,1)),""),IF($E65="EUR",IFERROR(INDEX(Instellingen!$C$22:$C$221,MATCH($C65,Instellingen!$A$22:$A$221,1)),""),""))))</f>
        <v/>
      </c>
      <c r="K65" s="19" t="str">
        <f>IF($B65="","",IFERROR(VLOOKUP($B65,Facturen!$A$3:$W$304,5,FALSE),""))</f>
        <v/>
      </c>
      <c r="L65" s="18" t="str">
        <f>IF($K65="","",IF($K65="SRD",1,IF($K65="USD",IFERROR(INDEX(Instellingen!$B$22:$B$221,MATCH($C65,Instellingen!$A$22:$A$221,1)),""),IF($K65="EUR",IFERROR(INDEX(Instellingen!$C$22:$C$221,MATCH($C65,Instellingen!$A$22:$A$221,1)),""),""))))</f>
        <v/>
      </c>
      <c r="M65" s="14" t="str">
        <f t="shared" si="1"/>
        <v/>
      </c>
      <c r="N65" s="14" t="str">
        <f t="shared" si="2"/>
        <v/>
      </c>
      <c r="O65" s="14" t="str">
        <f t="shared" si="3"/>
        <v/>
      </c>
      <c r="P65" s="14" t="str">
        <f t="shared" si="4"/>
        <v/>
      </c>
      <c r="Q65" s="14" t="str">
        <f t="shared" si="5"/>
        <v/>
      </c>
      <c r="R65" s="14" t="str">
        <f t="shared" si="6"/>
        <v/>
      </c>
    </row>
    <row r="66" spans="1:18" x14ac:dyDescent="0.3">
      <c r="A66" s="6"/>
      <c r="B66" s="6"/>
      <c r="C66" s="8"/>
      <c r="D66" s="6"/>
      <c r="E66" s="6"/>
      <c r="F66" s="12"/>
      <c r="G66" s="13"/>
      <c r="H66" s="14" t="str">
        <f>IF($F66="","",$F66*IF($G66="",IFERROR(IF(VLOOKUP($B66,Facturen!$A$3:$W$304,7,FALSE)="",Instellingen!$B$4,VLOOKUP($B66,Facturen!$A$3:$W$304,7,FALSE)),Instellingen!$B$4),$G66))</f>
        <v/>
      </c>
      <c r="I66" s="14" t="str">
        <f t="shared" si="0"/>
        <v/>
      </c>
      <c r="J66" s="18" t="str">
        <f>IF($E66="","",IF($E66="SRD",1,IF($E66="USD",IFERROR(INDEX(Instellingen!$B$22:$B$221,MATCH($C66,Instellingen!$A$22:$A$221,1)),""),IF($E66="EUR",IFERROR(INDEX(Instellingen!$C$22:$C$221,MATCH($C66,Instellingen!$A$22:$A$221,1)),""),""))))</f>
        <v/>
      </c>
      <c r="K66" s="19" t="str">
        <f>IF($B66="","",IFERROR(VLOOKUP($B66,Facturen!$A$3:$W$304,5,FALSE),""))</f>
        <v/>
      </c>
      <c r="L66" s="18" t="str">
        <f>IF($K66="","",IF($K66="SRD",1,IF($K66="USD",IFERROR(INDEX(Instellingen!$B$22:$B$221,MATCH($C66,Instellingen!$A$22:$A$221,1)),""),IF($K66="EUR",IFERROR(INDEX(Instellingen!$C$22:$C$221,MATCH($C66,Instellingen!$A$22:$A$221,1)),""),""))))</f>
        <v/>
      </c>
      <c r="M66" s="14" t="str">
        <f t="shared" si="1"/>
        <v/>
      </c>
      <c r="N66" s="14" t="str">
        <f t="shared" si="2"/>
        <v/>
      </c>
      <c r="O66" s="14" t="str">
        <f t="shared" si="3"/>
        <v/>
      </c>
      <c r="P66" s="14" t="str">
        <f t="shared" si="4"/>
        <v/>
      </c>
      <c r="Q66" s="14" t="str">
        <f t="shared" si="5"/>
        <v/>
      </c>
      <c r="R66" s="14" t="str">
        <f t="shared" si="6"/>
        <v/>
      </c>
    </row>
    <row r="67" spans="1:18" x14ac:dyDescent="0.3">
      <c r="A67" s="6"/>
      <c r="B67" s="6"/>
      <c r="C67" s="8"/>
      <c r="D67" s="6"/>
      <c r="E67" s="6"/>
      <c r="F67" s="12"/>
      <c r="G67" s="13"/>
      <c r="H67" s="14" t="str">
        <f>IF($F67="","",$F67*IF($G67="",IFERROR(IF(VLOOKUP($B67,Facturen!$A$3:$W$304,7,FALSE)="",Instellingen!$B$4,VLOOKUP($B67,Facturen!$A$3:$W$304,7,FALSE)),Instellingen!$B$4),$G67))</f>
        <v/>
      </c>
      <c r="I67" s="14" t="str">
        <f t="shared" ref="I67:I130" si="7">IF($F67="","",$F67+$H67)</f>
        <v/>
      </c>
      <c r="J67" s="18" t="str">
        <f>IF($E67="","",IF($E67="SRD",1,IF($E67="USD",IFERROR(INDEX(Instellingen!$B$22:$B$221,MATCH($C67,Instellingen!$A$22:$A$221,1)),""),IF($E67="EUR",IFERROR(INDEX(Instellingen!$C$22:$C$221,MATCH($C67,Instellingen!$A$22:$A$221,1)),""),""))))</f>
        <v/>
      </c>
      <c r="K67" s="19" t="str">
        <f>IF($B67="","",IFERROR(VLOOKUP($B67,Facturen!$A$3:$W$304,5,FALSE),""))</f>
        <v/>
      </c>
      <c r="L67" s="18" t="str">
        <f>IF($K67="","",IF($K67="SRD",1,IF($K67="USD",IFERROR(INDEX(Instellingen!$B$22:$B$221,MATCH($C67,Instellingen!$A$22:$A$221,1)),""),IF($K67="EUR",IFERROR(INDEX(Instellingen!$C$22:$C$221,MATCH($C67,Instellingen!$A$22:$A$221,1)),""),""))))</f>
        <v/>
      </c>
      <c r="M67" s="14" t="str">
        <f t="shared" ref="M67:M130" si="8">IF($F67="","",IFERROR($F67*$J67/$L67,0))</f>
        <v/>
      </c>
      <c r="N67" s="14" t="str">
        <f t="shared" ref="N67:N130" si="9">IF($H67="","",IFERROR($H67*$J67/$L67,0))</f>
        <v/>
      </c>
      <c r="O67" s="14" t="str">
        <f t="shared" ref="O67:O130" si="10">IF($I67="","",IFERROR($I67*$J67/$L67,0))</f>
        <v/>
      </c>
      <c r="P67" s="14" t="str">
        <f t="shared" ref="P67:P130" si="11">IF($F67="","",IFERROR($F67*$J67,0))</f>
        <v/>
      </c>
      <c r="Q67" s="14" t="str">
        <f t="shared" ref="Q67:Q130" si="12">IF($H67="","",IFERROR($H67*$J67,0))</f>
        <v/>
      </c>
      <c r="R67" s="14" t="str">
        <f t="shared" ref="R67:R130" si="13">IF($I67="","",IFERROR($I67*$J67,0))</f>
        <v/>
      </c>
    </row>
    <row r="68" spans="1:18" x14ac:dyDescent="0.3">
      <c r="A68" s="6"/>
      <c r="B68" s="6"/>
      <c r="C68" s="8"/>
      <c r="D68" s="6"/>
      <c r="E68" s="6"/>
      <c r="F68" s="12"/>
      <c r="G68" s="13"/>
      <c r="H68" s="14" t="str">
        <f>IF($F68="","",$F68*IF($G68="",IFERROR(IF(VLOOKUP($B68,Facturen!$A$3:$W$304,7,FALSE)="",Instellingen!$B$4,VLOOKUP($B68,Facturen!$A$3:$W$304,7,FALSE)),Instellingen!$B$4),$G68))</f>
        <v/>
      </c>
      <c r="I68" s="14" t="str">
        <f t="shared" si="7"/>
        <v/>
      </c>
      <c r="J68" s="18" t="str">
        <f>IF($E68="","",IF($E68="SRD",1,IF($E68="USD",IFERROR(INDEX(Instellingen!$B$22:$B$221,MATCH($C68,Instellingen!$A$22:$A$221,1)),""),IF($E68="EUR",IFERROR(INDEX(Instellingen!$C$22:$C$221,MATCH($C68,Instellingen!$A$22:$A$221,1)),""),""))))</f>
        <v/>
      </c>
      <c r="K68" s="19" t="str">
        <f>IF($B68="","",IFERROR(VLOOKUP($B68,Facturen!$A$3:$W$304,5,FALSE),""))</f>
        <v/>
      </c>
      <c r="L68" s="18" t="str">
        <f>IF($K68="","",IF($K68="SRD",1,IF($K68="USD",IFERROR(INDEX(Instellingen!$B$22:$B$221,MATCH($C68,Instellingen!$A$22:$A$221,1)),""),IF($K68="EUR",IFERROR(INDEX(Instellingen!$C$22:$C$221,MATCH($C68,Instellingen!$A$22:$A$221,1)),""),""))))</f>
        <v/>
      </c>
      <c r="M68" s="14" t="str">
        <f t="shared" si="8"/>
        <v/>
      </c>
      <c r="N68" s="14" t="str">
        <f t="shared" si="9"/>
        <v/>
      </c>
      <c r="O68" s="14" t="str">
        <f t="shared" si="10"/>
        <v/>
      </c>
      <c r="P68" s="14" t="str">
        <f t="shared" si="11"/>
        <v/>
      </c>
      <c r="Q68" s="14" t="str">
        <f t="shared" si="12"/>
        <v/>
      </c>
      <c r="R68" s="14" t="str">
        <f t="shared" si="13"/>
        <v/>
      </c>
    </row>
    <row r="69" spans="1:18" x14ac:dyDescent="0.3">
      <c r="A69" s="6"/>
      <c r="B69" s="6"/>
      <c r="C69" s="8"/>
      <c r="D69" s="6"/>
      <c r="E69" s="6"/>
      <c r="F69" s="12"/>
      <c r="G69" s="13"/>
      <c r="H69" s="14" t="str">
        <f>IF($F69="","",$F69*IF($G69="",IFERROR(IF(VLOOKUP($B69,Facturen!$A$3:$W$304,7,FALSE)="",Instellingen!$B$4,VLOOKUP($B69,Facturen!$A$3:$W$304,7,FALSE)),Instellingen!$B$4),$G69))</f>
        <v/>
      </c>
      <c r="I69" s="14" t="str">
        <f t="shared" si="7"/>
        <v/>
      </c>
      <c r="J69" s="18" t="str">
        <f>IF($E69="","",IF($E69="SRD",1,IF($E69="USD",IFERROR(INDEX(Instellingen!$B$22:$B$221,MATCH($C69,Instellingen!$A$22:$A$221,1)),""),IF($E69="EUR",IFERROR(INDEX(Instellingen!$C$22:$C$221,MATCH($C69,Instellingen!$A$22:$A$221,1)),""),""))))</f>
        <v/>
      </c>
      <c r="K69" s="19" t="str">
        <f>IF($B69="","",IFERROR(VLOOKUP($B69,Facturen!$A$3:$W$304,5,FALSE),""))</f>
        <v/>
      </c>
      <c r="L69" s="18" t="str">
        <f>IF($K69="","",IF($K69="SRD",1,IF($K69="USD",IFERROR(INDEX(Instellingen!$B$22:$B$221,MATCH($C69,Instellingen!$A$22:$A$221,1)),""),IF($K69="EUR",IFERROR(INDEX(Instellingen!$C$22:$C$221,MATCH($C69,Instellingen!$A$22:$A$221,1)),""),""))))</f>
        <v/>
      </c>
      <c r="M69" s="14" t="str">
        <f t="shared" si="8"/>
        <v/>
      </c>
      <c r="N69" s="14" t="str">
        <f t="shared" si="9"/>
        <v/>
      </c>
      <c r="O69" s="14" t="str">
        <f t="shared" si="10"/>
        <v/>
      </c>
      <c r="P69" s="14" t="str">
        <f t="shared" si="11"/>
        <v/>
      </c>
      <c r="Q69" s="14" t="str">
        <f t="shared" si="12"/>
        <v/>
      </c>
      <c r="R69" s="14" t="str">
        <f t="shared" si="13"/>
        <v/>
      </c>
    </row>
    <row r="70" spans="1:18" x14ac:dyDescent="0.3">
      <c r="A70" s="6"/>
      <c r="B70" s="6"/>
      <c r="C70" s="8"/>
      <c r="D70" s="6"/>
      <c r="E70" s="6"/>
      <c r="F70" s="12"/>
      <c r="G70" s="13"/>
      <c r="H70" s="14" t="str">
        <f>IF($F70="","",$F70*IF($G70="",IFERROR(IF(VLOOKUP($B70,Facturen!$A$3:$W$304,7,FALSE)="",Instellingen!$B$4,VLOOKUP($B70,Facturen!$A$3:$W$304,7,FALSE)),Instellingen!$B$4),$G70))</f>
        <v/>
      </c>
      <c r="I70" s="14" t="str">
        <f t="shared" si="7"/>
        <v/>
      </c>
      <c r="J70" s="18" t="str">
        <f>IF($E70="","",IF($E70="SRD",1,IF($E70="USD",IFERROR(INDEX(Instellingen!$B$22:$B$221,MATCH($C70,Instellingen!$A$22:$A$221,1)),""),IF($E70="EUR",IFERROR(INDEX(Instellingen!$C$22:$C$221,MATCH($C70,Instellingen!$A$22:$A$221,1)),""),""))))</f>
        <v/>
      </c>
      <c r="K70" s="19" t="str">
        <f>IF($B70="","",IFERROR(VLOOKUP($B70,Facturen!$A$3:$W$304,5,FALSE),""))</f>
        <v/>
      </c>
      <c r="L70" s="18" t="str">
        <f>IF($K70="","",IF($K70="SRD",1,IF($K70="USD",IFERROR(INDEX(Instellingen!$B$22:$B$221,MATCH($C70,Instellingen!$A$22:$A$221,1)),""),IF($K70="EUR",IFERROR(INDEX(Instellingen!$C$22:$C$221,MATCH($C70,Instellingen!$A$22:$A$221,1)),""),""))))</f>
        <v/>
      </c>
      <c r="M70" s="14" t="str">
        <f t="shared" si="8"/>
        <v/>
      </c>
      <c r="N70" s="14" t="str">
        <f t="shared" si="9"/>
        <v/>
      </c>
      <c r="O70" s="14" t="str">
        <f t="shared" si="10"/>
        <v/>
      </c>
      <c r="P70" s="14" t="str">
        <f t="shared" si="11"/>
        <v/>
      </c>
      <c r="Q70" s="14" t="str">
        <f t="shared" si="12"/>
        <v/>
      </c>
      <c r="R70" s="14" t="str">
        <f t="shared" si="13"/>
        <v/>
      </c>
    </row>
    <row r="71" spans="1:18" x14ac:dyDescent="0.3">
      <c r="A71" s="6"/>
      <c r="B71" s="6"/>
      <c r="C71" s="8"/>
      <c r="D71" s="6"/>
      <c r="E71" s="6"/>
      <c r="F71" s="12"/>
      <c r="G71" s="13"/>
      <c r="H71" s="14" t="str">
        <f>IF($F71="","",$F71*IF($G71="",IFERROR(IF(VLOOKUP($B71,Facturen!$A$3:$W$304,7,FALSE)="",Instellingen!$B$4,VLOOKUP($B71,Facturen!$A$3:$W$304,7,FALSE)),Instellingen!$B$4),$G71))</f>
        <v/>
      </c>
      <c r="I71" s="14" t="str">
        <f t="shared" si="7"/>
        <v/>
      </c>
      <c r="J71" s="18" t="str">
        <f>IF($E71="","",IF($E71="SRD",1,IF($E71="USD",IFERROR(INDEX(Instellingen!$B$22:$B$221,MATCH($C71,Instellingen!$A$22:$A$221,1)),""),IF($E71="EUR",IFERROR(INDEX(Instellingen!$C$22:$C$221,MATCH($C71,Instellingen!$A$22:$A$221,1)),""),""))))</f>
        <v/>
      </c>
      <c r="K71" s="19" t="str">
        <f>IF($B71="","",IFERROR(VLOOKUP($B71,Facturen!$A$3:$W$304,5,FALSE),""))</f>
        <v/>
      </c>
      <c r="L71" s="18" t="str">
        <f>IF($K71="","",IF($K71="SRD",1,IF($K71="USD",IFERROR(INDEX(Instellingen!$B$22:$B$221,MATCH($C71,Instellingen!$A$22:$A$221,1)),""),IF($K71="EUR",IFERROR(INDEX(Instellingen!$C$22:$C$221,MATCH($C71,Instellingen!$A$22:$A$221,1)),""),""))))</f>
        <v/>
      </c>
      <c r="M71" s="14" t="str">
        <f t="shared" si="8"/>
        <v/>
      </c>
      <c r="N71" s="14" t="str">
        <f t="shared" si="9"/>
        <v/>
      </c>
      <c r="O71" s="14" t="str">
        <f t="shared" si="10"/>
        <v/>
      </c>
      <c r="P71" s="14" t="str">
        <f t="shared" si="11"/>
        <v/>
      </c>
      <c r="Q71" s="14" t="str">
        <f t="shared" si="12"/>
        <v/>
      </c>
      <c r="R71" s="14" t="str">
        <f t="shared" si="13"/>
        <v/>
      </c>
    </row>
    <row r="72" spans="1:18" x14ac:dyDescent="0.3">
      <c r="A72" s="6"/>
      <c r="B72" s="6"/>
      <c r="C72" s="8"/>
      <c r="D72" s="6"/>
      <c r="E72" s="6"/>
      <c r="F72" s="12"/>
      <c r="G72" s="13"/>
      <c r="H72" s="14" t="str">
        <f>IF($F72="","",$F72*IF($G72="",IFERROR(IF(VLOOKUP($B72,Facturen!$A$3:$W$304,7,FALSE)="",Instellingen!$B$4,VLOOKUP($B72,Facturen!$A$3:$W$304,7,FALSE)),Instellingen!$B$4),$G72))</f>
        <v/>
      </c>
      <c r="I72" s="14" t="str">
        <f t="shared" si="7"/>
        <v/>
      </c>
      <c r="J72" s="18" t="str">
        <f>IF($E72="","",IF($E72="SRD",1,IF($E72="USD",IFERROR(INDEX(Instellingen!$B$22:$B$221,MATCH($C72,Instellingen!$A$22:$A$221,1)),""),IF($E72="EUR",IFERROR(INDEX(Instellingen!$C$22:$C$221,MATCH($C72,Instellingen!$A$22:$A$221,1)),""),""))))</f>
        <v/>
      </c>
      <c r="K72" s="19" t="str">
        <f>IF($B72="","",IFERROR(VLOOKUP($B72,Facturen!$A$3:$W$304,5,FALSE),""))</f>
        <v/>
      </c>
      <c r="L72" s="18" t="str">
        <f>IF($K72="","",IF($K72="SRD",1,IF($K72="USD",IFERROR(INDEX(Instellingen!$B$22:$B$221,MATCH($C72,Instellingen!$A$22:$A$221,1)),""),IF($K72="EUR",IFERROR(INDEX(Instellingen!$C$22:$C$221,MATCH($C72,Instellingen!$A$22:$A$221,1)),""),""))))</f>
        <v/>
      </c>
      <c r="M72" s="14" t="str">
        <f t="shared" si="8"/>
        <v/>
      </c>
      <c r="N72" s="14" t="str">
        <f t="shared" si="9"/>
        <v/>
      </c>
      <c r="O72" s="14" t="str">
        <f t="shared" si="10"/>
        <v/>
      </c>
      <c r="P72" s="14" t="str">
        <f t="shared" si="11"/>
        <v/>
      </c>
      <c r="Q72" s="14" t="str">
        <f t="shared" si="12"/>
        <v/>
      </c>
      <c r="R72" s="14" t="str">
        <f t="shared" si="13"/>
        <v/>
      </c>
    </row>
    <row r="73" spans="1:18" x14ac:dyDescent="0.3">
      <c r="A73" s="6"/>
      <c r="B73" s="6"/>
      <c r="C73" s="8"/>
      <c r="D73" s="6"/>
      <c r="E73" s="6"/>
      <c r="F73" s="12"/>
      <c r="G73" s="13"/>
      <c r="H73" s="14" t="str">
        <f>IF($F73="","",$F73*IF($G73="",IFERROR(IF(VLOOKUP($B73,Facturen!$A$3:$W$304,7,FALSE)="",Instellingen!$B$4,VLOOKUP($B73,Facturen!$A$3:$W$304,7,FALSE)),Instellingen!$B$4),$G73))</f>
        <v/>
      </c>
      <c r="I73" s="14" t="str">
        <f t="shared" si="7"/>
        <v/>
      </c>
      <c r="J73" s="18" t="str">
        <f>IF($E73="","",IF($E73="SRD",1,IF($E73="USD",IFERROR(INDEX(Instellingen!$B$22:$B$221,MATCH($C73,Instellingen!$A$22:$A$221,1)),""),IF($E73="EUR",IFERROR(INDEX(Instellingen!$C$22:$C$221,MATCH($C73,Instellingen!$A$22:$A$221,1)),""),""))))</f>
        <v/>
      </c>
      <c r="K73" s="19" t="str">
        <f>IF($B73="","",IFERROR(VLOOKUP($B73,Facturen!$A$3:$W$304,5,FALSE),""))</f>
        <v/>
      </c>
      <c r="L73" s="18" t="str">
        <f>IF($K73="","",IF($K73="SRD",1,IF($K73="USD",IFERROR(INDEX(Instellingen!$B$22:$B$221,MATCH($C73,Instellingen!$A$22:$A$221,1)),""),IF($K73="EUR",IFERROR(INDEX(Instellingen!$C$22:$C$221,MATCH($C73,Instellingen!$A$22:$A$221,1)),""),""))))</f>
        <v/>
      </c>
      <c r="M73" s="14" t="str">
        <f t="shared" si="8"/>
        <v/>
      </c>
      <c r="N73" s="14" t="str">
        <f t="shared" si="9"/>
        <v/>
      </c>
      <c r="O73" s="14" t="str">
        <f t="shared" si="10"/>
        <v/>
      </c>
      <c r="P73" s="14" t="str">
        <f t="shared" si="11"/>
        <v/>
      </c>
      <c r="Q73" s="14" t="str">
        <f t="shared" si="12"/>
        <v/>
      </c>
      <c r="R73" s="14" t="str">
        <f t="shared" si="13"/>
        <v/>
      </c>
    </row>
    <row r="74" spans="1:18" x14ac:dyDescent="0.3">
      <c r="A74" s="6"/>
      <c r="B74" s="6"/>
      <c r="C74" s="8"/>
      <c r="D74" s="6"/>
      <c r="E74" s="6"/>
      <c r="F74" s="12"/>
      <c r="G74" s="13"/>
      <c r="H74" s="14" t="str">
        <f>IF($F74="","",$F74*IF($G74="",IFERROR(IF(VLOOKUP($B74,Facturen!$A$3:$W$304,7,FALSE)="",Instellingen!$B$4,VLOOKUP($B74,Facturen!$A$3:$W$304,7,FALSE)),Instellingen!$B$4),$G74))</f>
        <v/>
      </c>
      <c r="I74" s="14" t="str">
        <f t="shared" si="7"/>
        <v/>
      </c>
      <c r="J74" s="18" t="str">
        <f>IF($E74="","",IF($E74="SRD",1,IF($E74="USD",IFERROR(INDEX(Instellingen!$B$22:$B$221,MATCH($C74,Instellingen!$A$22:$A$221,1)),""),IF($E74="EUR",IFERROR(INDEX(Instellingen!$C$22:$C$221,MATCH($C74,Instellingen!$A$22:$A$221,1)),""),""))))</f>
        <v/>
      </c>
      <c r="K74" s="19" t="str">
        <f>IF($B74="","",IFERROR(VLOOKUP($B74,Facturen!$A$3:$W$304,5,FALSE),""))</f>
        <v/>
      </c>
      <c r="L74" s="18" t="str">
        <f>IF($K74="","",IF($K74="SRD",1,IF($K74="USD",IFERROR(INDEX(Instellingen!$B$22:$B$221,MATCH($C74,Instellingen!$A$22:$A$221,1)),""),IF($K74="EUR",IFERROR(INDEX(Instellingen!$C$22:$C$221,MATCH($C74,Instellingen!$A$22:$A$221,1)),""),""))))</f>
        <v/>
      </c>
      <c r="M74" s="14" t="str">
        <f t="shared" si="8"/>
        <v/>
      </c>
      <c r="N74" s="14" t="str">
        <f t="shared" si="9"/>
        <v/>
      </c>
      <c r="O74" s="14" t="str">
        <f t="shared" si="10"/>
        <v/>
      </c>
      <c r="P74" s="14" t="str">
        <f t="shared" si="11"/>
        <v/>
      </c>
      <c r="Q74" s="14" t="str">
        <f t="shared" si="12"/>
        <v/>
      </c>
      <c r="R74" s="14" t="str">
        <f t="shared" si="13"/>
        <v/>
      </c>
    </row>
    <row r="75" spans="1:18" x14ac:dyDescent="0.3">
      <c r="A75" s="6"/>
      <c r="B75" s="6"/>
      <c r="C75" s="8"/>
      <c r="D75" s="6"/>
      <c r="E75" s="6"/>
      <c r="F75" s="12"/>
      <c r="G75" s="13"/>
      <c r="H75" s="14" t="str">
        <f>IF($F75="","",$F75*IF($G75="",IFERROR(IF(VLOOKUP($B75,Facturen!$A$3:$W$304,7,FALSE)="",Instellingen!$B$4,VLOOKUP($B75,Facturen!$A$3:$W$304,7,FALSE)),Instellingen!$B$4),$G75))</f>
        <v/>
      </c>
      <c r="I75" s="14" t="str">
        <f t="shared" si="7"/>
        <v/>
      </c>
      <c r="J75" s="18" t="str">
        <f>IF($E75="","",IF($E75="SRD",1,IF($E75="USD",IFERROR(INDEX(Instellingen!$B$22:$B$221,MATCH($C75,Instellingen!$A$22:$A$221,1)),""),IF($E75="EUR",IFERROR(INDEX(Instellingen!$C$22:$C$221,MATCH($C75,Instellingen!$A$22:$A$221,1)),""),""))))</f>
        <v/>
      </c>
      <c r="K75" s="19" t="str">
        <f>IF($B75="","",IFERROR(VLOOKUP($B75,Facturen!$A$3:$W$304,5,FALSE),""))</f>
        <v/>
      </c>
      <c r="L75" s="18" t="str">
        <f>IF($K75="","",IF($K75="SRD",1,IF($K75="USD",IFERROR(INDEX(Instellingen!$B$22:$B$221,MATCH($C75,Instellingen!$A$22:$A$221,1)),""),IF($K75="EUR",IFERROR(INDEX(Instellingen!$C$22:$C$221,MATCH($C75,Instellingen!$A$22:$A$221,1)),""),""))))</f>
        <v/>
      </c>
      <c r="M75" s="14" t="str">
        <f t="shared" si="8"/>
        <v/>
      </c>
      <c r="N75" s="14" t="str">
        <f t="shared" si="9"/>
        <v/>
      </c>
      <c r="O75" s="14" t="str">
        <f t="shared" si="10"/>
        <v/>
      </c>
      <c r="P75" s="14" t="str">
        <f t="shared" si="11"/>
        <v/>
      </c>
      <c r="Q75" s="14" t="str">
        <f t="shared" si="12"/>
        <v/>
      </c>
      <c r="R75" s="14" t="str">
        <f t="shared" si="13"/>
        <v/>
      </c>
    </row>
    <row r="76" spans="1:18" x14ac:dyDescent="0.3">
      <c r="A76" s="6"/>
      <c r="B76" s="6"/>
      <c r="C76" s="8"/>
      <c r="D76" s="6"/>
      <c r="E76" s="6"/>
      <c r="F76" s="12"/>
      <c r="G76" s="13"/>
      <c r="H76" s="14" t="str">
        <f>IF($F76="","",$F76*IF($G76="",IFERROR(IF(VLOOKUP($B76,Facturen!$A$3:$W$304,7,FALSE)="",Instellingen!$B$4,VLOOKUP($B76,Facturen!$A$3:$W$304,7,FALSE)),Instellingen!$B$4),$G76))</f>
        <v/>
      </c>
      <c r="I76" s="14" t="str">
        <f t="shared" si="7"/>
        <v/>
      </c>
      <c r="J76" s="18" t="str">
        <f>IF($E76="","",IF($E76="SRD",1,IF($E76="USD",IFERROR(INDEX(Instellingen!$B$22:$B$221,MATCH($C76,Instellingen!$A$22:$A$221,1)),""),IF($E76="EUR",IFERROR(INDEX(Instellingen!$C$22:$C$221,MATCH($C76,Instellingen!$A$22:$A$221,1)),""),""))))</f>
        <v/>
      </c>
      <c r="K76" s="19" t="str">
        <f>IF($B76="","",IFERROR(VLOOKUP($B76,Facturen!$A$3:$W$304,5,FALSE),""))</f>
        <v/>
      </c>
      <c r="L76" s="18" t="str">
        <f>IF($K76="","",IF($K76="SRD",1,IF($K76="USD",IFERROR(INDEX(Instellingen!$B$22:$B$221,MATCH($C76,Instellingen!$A$22:$A$221,1)),""),IF($K76="EUR",IFERROR(INDEX(Instellingen!$C$22:$C$221,MATCH($C76,Instellingen!$A$22:$A$221,1)),""),""))))</f>
        <v/>
      </c>
      <c r="M76" s="14" t="str">
        <f t="shared" si="8"/>
        <v/>
      </c>
      <c r="N76" s="14" t="str">
        <f t="shared" si="9"/>
        <v/>
      </c>
      <c r="O76" s="14" t="str">
        <f t="shared" si="10"/>
        <v/>
      </c>
      <c r="P76" s="14" t="str">
        <f t="shared" si="11"/>
        <v/>
      </c>
      <c r="Q76" s="14" t="str">
        <f t="shared" si="12"/>
        <v/>
      </c>
      <c r="R76" s="14" t="str">
        <f t="shared" si="13"/>
        <v/>
      </c>
    </row>
    <row r="77" spans="1:18" x14ac:dyDescent="0.3">
      <c r="A77" s="6"/>
      <c r="B77" s="6"/>
      <c r="C77" s="8"/>
      <c r="D77" s="6"/>
      <c r="E77" s="6"/>
      <c r="F77" s="12"/>
      <c r="G77" s="13"/>
      <c r="H77" s="14" t="str">
        <f>IF($F77="","",$F77*IF($G77="",IFERROR(IF(VLOOKUP($B77,Facturen!$A$3:$W$304,7,FALSE)="",Instellingen!$B$4,VLOOKUP($B77,Facturen!$A$3:$W$304,7,FALSE)),Instellingen!$B$4),$G77))</f>
        <v/>
      </c>
      <c r="I77" s="14" t="str">
        <f t="shared" si="7"/>
        <v/>
      </c>
      <c r="J77" s="18" t="str">
        <f>IF($E77="","",IF($E77="SRD",1,IF($E77="USD",IFERROR(INDEX(Instellingen!$B$22:$B$221,MATCH($C77,Instellingen!$A$22:$A$221,1)),""),IF($E77="EUR",IFERROR(INDEX(Instellingen!$C$22:$C$221,MATCH($C77,Instellingen!$A$22:$A$221,1)),""),""))))</f>
        <v/>
      </c>
      <c r="K77" s="19" t="str">
        <f>IF($B77="","",IFERROR(VLOOKUP($B77,Facturen!$A$3:$W$304,5,FALSE),""))</f>
        <v/>
      </c>
      <c r="L77" s="18" t="str">
        <f>IF($K77="","",IF($K77="SRD",1,IF($K77="USD",IFERROR(INDEX(Instellingen!$B$22:$B$221,MATCH($C77,Instellingen!$A$22:$A$221,1)),""),IF($K77="EUR",IFERROR(INDEX(Instellingen!$C$22:$C$221,MATCH($C77,Instellingen!$A$22:$A$221,1)),""),""))))</f>
        <v/>
      </c>
      <c r="M77" s="14" t="str">
        <f t="shared" si="8"/>
        <v/>
      </c>
      <c r="N77" s="14" t="str">
        <f t="shared" si="9"/>
        <v/>
      </c>
      <c r="O77" s="14" t="str">
        <f t="shared" si="10"/>
        <v/>
      </c>
      <c r="P77" s="14" t="str">
        <f t="shared" si="11"/>
        <v/>
      </c>
      <c r="Q77" s="14" t="str">
        <f t="shared" si="12"/>
        <v/>
      </c>
      <c r="R77" s="14" t="str">
        <f t="shared" si="13"/>
        <v/>
      </c>
    </row>
    <row r="78" spans="1:18" x14ac:dyDescent="0.3">
      <c r="A78" s="6"/>
      <c r="B78" s="6"/>
      <c r="C78" s="8"/>
      <c r="D78" s="6"/>
      <c r="E78" s="6"/>
      <c r="F78" s="12"/>
      <c r="G78" s="13"/>
      <c r="H78" s="14" t="str">
        <f>IF($F78="","",$F78*IF($G78="",IFERROR(IF(VLOOKUP($B78,Facturen!$A$3:$W$304,7,FALSE)="",Instellingen!$B$4,VLOOKUP($B78,Facturen!$A$3:$W$304,7,FALSE)),Instellingen!$B$4),$G78))</f>
        <v/>
      </c>
      <c r="I78" s="14" t="str">
        <f t="shared" si="7"/>
        <v/>
      </c>
      <c r="J78" s="18" t="str">
        <f>IF($E78="","",IF($E78="SRD",1,IF($E78="USD",IFERROR(INDEX(Instellingen!$B$22:$B$221,MATCH($C78,Instellingen!$A$22:$A$221,1)),""),IF($E78="EUR",IFERROR(INDEX(Instellingen!$C$22:$C$221,MATCH($C78,Instellingen!$A$22:$A$221,1)),""),""))))</f>
        <v/>
      </c>
      <c r="K78" s="19" t="str">
        <f>IF($B78="","",IFERROR(VLOOKUP($B78,Facturen!$A$3:$W$304,5,FALSE),""))</f>
        <v/>
      </c>
      <c r="L78" s="18" t="str">
        <f>IF($K78="","",IF($K78="SRD",1,IF($K78="USD",IFERROR(INDEX(Instellingen!$B$22:$B$221,MATCH($C78,Instellingen!$A$22:$A$221,1)),""),IF($K78="EUR",IFERROR(INDEX(Instellingen!$C$22:$C$221,MATCH($C78,Instellingen!$A$22:$A$221,1)),""),""))))</f>
        <v/>
      </c>
      <c r="M78" s="14" t="str">
        <f t="shared" si="8"/>
        <v/>
      </c>
      <c r="N78" s="14" t="str">
        <f t="shared" si="9"/>
        <v/>
      </c>
      <c r="O78" s="14" t="str">
        <f t="shared" si="10"/>
        <v/>
      </c>
      <c r="P78" s="14" t="str">
        <f t="shared" si="11"/>
        <v/>
      </c>
      <c r="Q78" s="14" t="str">
        <f t="shared" si="12"/>
        <v/>
      </c>
      <c r="R78" s="14" t="str">
        <f t="shared" si="13"/>
        <v/>
      </c>
    </row>
    <row r="79" spans="1:18" x14ac:dyDescent="0.3">
      <c r="A79" s="6"/>
      <c r="B79" s="6"/>
      <c r="C79" s="8"/>
      <c r="D79" s="6"/>
      <c r="E79" s="6"/>
      <c r="F79" s="12"/>
      <c r="G79" s="13"/>
      <c r="H79" s="14" t="str">
        <f>IF($F79="","",$F79*IF($G79="",IFERROR(IF(VLOOKUP($B79,Facturen!$A$3:$W$304,7,FALSE)="",Instellingen!$B$4,VLOOKUP($B79,Facturen!$A$3:$W$304,7,FALSE)),Instellingen!$B$4),$G79))</f>
        <v/>
      </c>
      <c r="I79" s="14" t="str">
        <f t="shared" si="7"/>
        <v/>
      </c>
      <c r="J79" s="18" t="str">
        <f>IF($E79="","",IF($E79="SRD",1,IF($E79="USD",IFERROR(INDEX(Instellingen!$B$22:$B$221,MATCH($C79,Instellingen!$A$22:$A$221,1)),""),IF($E79="EUR",IFERROR(INDEX(Instellingen!$C$22:$C$221,MATCH($C79,Instellingen!$A$22:$A$221,1)),""),""))))</f>
        <v/>
      </c>
      <c r="K79" s="19" t="str">
        <f>IF($B79="","",IFERROR(VLOOKUP($B79,Facturen!$A$3:$W$304,5,FALSE),""))</f>
        <v/>
      </c>
      <c r="L79" s="18" t="str">
        <f>IF($K79="","",IF($K79="SRD",1,IF($K79="USD",IFERROR(INDEX(Instellingen!$B$22:$B$221,MATCH($C79,Instellingen!$A$22:$A$221,1)),""),IF($K79="EUR",IFERROR(INDEX(Instellingen!$C$22:$C$221,MATCH($C79,Instellingen!$A$22:$A$221,1)),""),""))))</f>
        <v/>
      </c>
      <c r="M79" s="14" t="str">
        <f t="shared" si="8"/>
        <v/>
      </c>
      <c r="N79" s="14" t="str">
        <f t="shared" si="9"/>
        <v/>
      </c>
      <c r="O79" s="14" t="str">
        <f t="shared" si="10"/>
        <v/>
      </c>
      <c r="P79" s="14" t="str">
        <f t="shared" si="11"/>
        <v/>
      </c>
      <c r="Q79" s="14" t="str">
        <f t="shared" si="12"/>
        <v/>
      </c>
      <c r="R79" s="14" t="str">
        <f t="shared" si="13"/>
        <v/>
      </c>
    </row>
    <row r="80" spans="1:18" x14ac:dyDescent="0.3">
      <c r="A80" s="6"/>
      <c r="B80" s="6"/>
      <c r="C80" s="8"/>
      <c r="D80" s="6"/>
      <c r="E80" s="6"/>
      <c r="F80" s="12"/>
      <c r="G80" s="13"/>
      <c r="H80" s="14" t="str">
        <f>IF($F80="","",$F80*IF($G80="",IFERROR(IF(VLOOKUP($B80,Facturen!$A$3:$W$304,7,FALSE)="",Instellingen!$B$4,VLOOKUP($B80,Facturen!$A$3:$W$304,7,FALSE)),Instellingen!$B$4),$G80))</f>
        <v/>
      </c>
      <c r="I80" s="14" t="str">
        <f t="shared" si="7"/>
        <v/>
      </c>
      <c r="J80" s="18" t="str">
        <f>IF($E80="","",IF($E80="SRD",1,IF($E80="USD",IFERROR(INDEX(Instellingen!$B$22:$B$221,MATCH($C80,Instellingen!$A$22:$A$221,1)),""),IF($E80="EUR",IFERROR(INDEX(Instellingen!$C$22:$C$221,MATCH($C80,Instellingen!$A$22:$A$221,1)),""),""))))</f>
        <v/>
      </c>
      <c r="K80" s="19" t="str">
        <f>IF($B80="","",IFERROR(VLOOKUP($B80,Facturen!$A$3:$W$304,5,FALSE),""))</f>
        <v/>
      </c>
      <c r="L80" s="18" t="str">
        <f>IF($K80="","",IF($K80="SRD",1,IF($K80="USD",IFERROR(INDEX(Instellingen!$B$22:$B$221,MATCH($C80,Instellingen!$A$22:$A$221,1)),""),IF($K80="EUR",IFERROR(INDEX(Instellingen!$C$22:$C$221,MATCH($C80,Instellingen!$A$22:$A$221,1)),""),""))))</f>
        <v/>
      </c>
      <c r="M80" s="14" t="str">
        <f t="shared" si="8"/>
        <v/>
      </c>
      <c r="N80" s="14" t="str">
        <f t="shared" si="9"/>
        <v/>
      </c>
      <c r="O80" s="14" t="str">
        <f t="shared" si="10"/>
        <v/>
      </c>
      <c r="P80" s="14" t="str">
        <f t="shared" si="11"/>
        <v/>
      </c>
      <c r="Q80" s="14" t="str">
        <f t="shared" si="12"/>
        <v/>
      </c>
      <c r="R80" s="14" t="str">
        <f t="shared" si="13"/>
        <v/>
      </c>
    </row>
    <row r="81" spans="1:18" x14ac:dyDescent="0.3">
      <c r="A81" s="6"/>
      <c r="B81" s="6"/>
      <c r="C81" s="8"/>
      <c r="D81" s="6"/>
      <c r="E81" s="6"/>
      <c r="F81" s="12"/>
      <c r="G81" s="13"/>
      <c r="H81" s="14" t="str">
        <f>IF($F81="","",$F81*IF($G81="",IFERROR(IF(VLOOKUP($B81,Facturen!$A$3:$W$304,7,FALSE)="",Instellingen!$B$4,VLOOKUP($B81,Facturen!$A$3:$W$304,7,FALSE)),Instellingen!$B$4),$G81))</f>
        <v/>
      </c>
      <c r="I81" s="14" t="str">
        <f t="shared" si="7"/>
        <v/>
      </c>
      <c r="J81" s="18" t="str">
        <f>IF($E81="","",IF($E81="SRD",1,IF($E81="USD",IFERROR(INDEX(Instellingen!$B$22:$B$221,MATCH($C81,Instellingen!$A$22:$A$221,1)),""),IF($E81="EUR",IFERROR(INDEX(Instellingen!$C$22:$C$221,MATCH($C81,Instellingen!$A$22:$A$221,1)),""),""))))</f>
        <v/>
      </c>
      <c r="K81" s="19" t="str">
        <f>IF($B81="","",IFERROR(VLOOKUP($B81,Facturen!$A$3:$W$304,5,FALSE),""))</f>
        <v/>
      </c>
      <c r="L81" s="18" t="str">
        <f>IF($K81="","",IF($K81="SRD",1,IF($K81="USD",IFERROR(INDEX(Instellingen!$B$22:$B$221,MATCH($C81,Instellingen!$A$22:$A$221,1)),""),IF($K81="EUR",IFERROR(INDEX(Instellingen!$C$22:$C$221,MATCH($C81,Instellingen!$A$22:$A$221,1)),""),""))))</f>
        <v/>
      </c>
      <c r="M81" s="14" t="str">
        <f t="shared" si="8"/>
        <v/>
      </c>
      <c r="N81" s="14" t="str">
        <f t="shared" si="9"/>
        <v/>
      </c>
      <c r="O81" s="14" t="str">
        <f t="shared" si="10"/>
        <v/>
      </c>
      <c r="P81" s="14" t="str">
        <f t="shared" si="11"/>
        <v/>
      </c>
      <c r="Q81" s="14" t="str">
        <f t="shared" si="12"/>
        <v/>
      </c>
      <c r="R81" s="14" t="str">
        <f t="shared" si="13"/>
        <v/>
      </c>
    </row>
    <row r="82" spans="1:18" x14ac:dyDescent="0.3">
      <c r="A82" s="6"/>
      <c r="B82" s="6"/>
      <c r="C82" s="8"/>
      <c r="D82" s="6"/>
      <c r="E82" s="6"/>
      <c r="F82" s="12"/>
      <c r="G82" s="13"/>
      <c r="H82" s="14" t="str">
        <f>IF($F82="","",$F82*IF($G82="",IFERROR(IF(VLOOKUP($B82,Facturen!$A$3:$W$304,7,FALSE)="",Instellingen!$B$4,VLOOKUP($B82,Facturen!$A$3:$W$304,7,FALSE)),Instellingen!$B$4),$G82))</f>
        <v/>
      </c>
      <c r="I82" s="14" t="str">
        <f t="shared" si="7"/>
        <v/>
      </c>
      <c r="J82" s="18" t="str">
        <f>IF($E82="","",IF($E82="SRD",1,IF($E82="USD",IFERROR(INDEX(Instellingen!$B$22:$B$221,MATCH($C82,Instellingen!$A$22:$A$221,1)),""),IF($E82="EUR",IFERROR(INDEX(Instellingen!$C$22:$C$221,MATCH($C82,Instellingen!$A$22:$A$221,1)),""),""))))</f>
        <v/>
      </c>
      <c r="K82" s="19" t="str">
        <f>IF($B82="","",IFERROR(VLOOKUP($B82,Facturen!$A$3:$W$304,5,FALSE),""))</f>
        <v/>
      </c>
      <c r="L82" s="18" t="str">
        <f>IF($K82="","",IF($K82="SRD",1,IF($K82="USD",IFERROR(INDEX(Instellingen!$B$22:$B$221,MATCH($C82,Instellingen!$A$22:$A$221,1)),""),IF($K82="EUR",IFERROR(INDEX(Instellingen!$C$22:$C$221,MATCH($C82,Instellingen!$A$22:$A$221,1)),""),""))))</f>
        <v/>
      </c>
      <c r="M82" s="14" t="str">
        <f t="shared" si="8"/>
        <v/>
      </c>
      <c r="N82" s="14" t="str">
        <f t="shared" si="9"/>
        <v/>
      </c>
      <c r="O82" s="14" t="str">
        <f t="shared" si="10"/>
        <v/>
      </c>
      <c r="P82" s="14" t="str">
        <f t="shared" si="11"/>
        <v/>
      </c>
      <c r="Q82" s="14" t="str">
        <f t="shared" si="12"/>
        <v/>
      </c>
      <c r="R82" s="14" t="str">
        <f t="shared" si="13"/>
        <v/>
      </c>
    </row>
    <row r="83" spans="1:18" x14ac:dyDescent="0.3">
      <c r="A83" s="6"/>
      <c r="B83" s="6"/>
      <c r="C83" s="8"/>
      <c r="D83" s="6"/>
      <c r="E83" s="6"/>
      <c r="F83" s="12"/>
      <c r="G83" s="13"/>
      <c r="H83" s="14" t="str">
        <f>IF($F83="","",$F83*IF($G83="",IFERROR(IF(VLOOKUP($B83,Facturen!$A$3:$W$304,7,FALSE)="",Instellingen!$B$4,VLOOKUP($B83,Facturen!$A$3:$W$304,7,FALSE)),Instellingen!$B$4),$G83))</f>
        <v/>
      </c>
      <c r="I83" s="14" t="str">
        <f t="shared" si="7"/>
        <v/>
      </c>
      <c r="J83" s="18" t="str">
        <f>IF($E83="","",IF($E83="SRD",1,IF($E83="USD",IFERROR(INDEX(Instellingen!$B$22:$B$221,MATCH($C83,Instellingen!$A$22:$A$221,1)),""),IF($E83="EUR",IFERROR(INDEX(Instellingen!$C$22:$C$221,MATCH($C83,Instellingen!$A$22:$A$221,1)),""),""))))</f>
        <v/>
      </c>
      <c r="K83" s="19" t="str">
        <f>IF($B83="","",IFERROR(VLOOKUP($B83,Facturen!$A$3:$W$304,5,FALSE),""))</f>
        <v/>
      </c>
      <c r="L83" s="18" t="str">
        <f>IF($K83="","",IF($K83="SRD",1,IF($K83="USD",IFERROR(INDEX(Instellingen!$B$22:$B$221,MATCH($C83,Instellingen!$A$22:$A$221,1)),""),IF($K83="EUR",IFERROR(INDEX(Instellingen!$C$22:$C$221,MATCH($C83,Instellingen!$A$22:$A$221,1)),""),""))))</f>
        <v/>
      </c>
      <c r="M83" s="14" t="str">
        <f t="shared" si="8"/>
        <v/>
      </c>
      <c r="N83" s="14" t="str">
        <f t="shared" si="9"/>
        <v/>
      </c>
      <c r="O83" s="14" t="str">
        <f t="shared" si="10"/>
        <v/>
      </c>
      <c r="P83" s="14" t="str">
        <f t="shared" si="11"/>
        <v/>
      </c>
      <c r="Q83" s="14" t="str">
        <f t="shared" si="12"/>
        <v/>
      </c>
      <c r="R83" s="14" t="str">
        <f t="shared" si="13"/>
        <v/>
      </c>
    </row>
    <row r="84" spans="1:18" x14ac:dyDescent="0.3">
      <c r="A84" s="6"/>
      <c r="B84" s="6"/>
      <c r="C84" s="8"/>
      <c r="D84" s="6"/>
      <c r="E84" s="6"/>
      <c r="F84" s="12"/>
      <c r="G84" s="13"/>
      <c r="H84" s="14" t="str">
        <f>IF($F84="","",$F84*IF($G84="",IFERROR(IF(VLOOKUP($B84,Facturen!$A$3:$W$304,7,FALSE)="",Instellingen!$B$4,VLOOKUP($B84,Facturen!$A$3:$W$304,7,FALSE)),Instellingen!$B$4),$G84))</f>
        <v/>
      </c>
      <c r="I84" s="14" t="str">
        <f t="shared" si="7"/>
        <v/>
      </c>
      <c r="J84" s="18" t="str">
        <f>IF($E84="","",IF($E84="SRD",1,IF($E84="USD",IFERROR(INDEX(Instellingen!$B$22:$B$221,MATCH($C84,Instellingen!$A$22:$A$221,1)),""),IF($E84="EUR",IFERROR(INDEX(Instellingen!$C$22:$C$221,MATCH($C84,Instellingen!$A$22:$A$221,1)),""),""))))</f>
        <v/>
      </c>
      <c r="K84" s="19" t="str">
        <f>IF($B84="","",IFERROR(VLOOKUP($B84,Facturen!$A$3:$W$304,5,FALSE),""))</f>
        <v/>
      </c>
      <c r="L84" s="18" t="str">
        <f>IF($K84="","",IF($K84="SRD",1,IF($K84="USD",IFERROR(INDEX(Instellingen!$B$22:$B$221,MATCH($C84,Instellingen!$A$22:$A$221,1)),""),IF($K84="EUR",IFERROR(INDEX(Instellingen!$C$22:$C$221,MATCH($C84,Instellingen!$A$22:$A$221,1)),""),""))))</f>
        <v/>
      </c>
      <c r="M84" s="14" t="str">
        <f t="shared" si="8"/>
        <v/>
      </c>
      <c r="N84" s="14" t="str">
        <f t="shared" si="9"/>
        <v/>
      </c>
      <c r="O84" s="14" t="str">
        <f t="shared" si="10"/>
        <v/>
      </c>
      <c r="P84" s="14" t="str">
        <f t="shared" si="11"/>
        <v/>
      </c>
      <c r="Q84" s="14" t="str">
        <f t="shared" si="12"/>
        <v/>
      </c>
      <c r="R84" s="14" t="str">
        <f t="shared" si="13"/>
        <v/>
      </c>
    </row>
    <row r="85" spans="1:18" x14ac:dyDescent="0.3">
      <c r="A85" s="6"/>
      <c r="B85" s="6"/>
      <c r="C85" s="8"/>
      <c r="D85" s="6"/>
      <c r="E85" s="6"/>
      <c r="F85" s="12"/>
      <c r="G85" s="13"/>
      <c r="H85" s="14" t="str">
        <f>IF($F85="","",$F85*IF($G85="",IFERROR(IF(VLOOKUP($B85,Facturen!$A$3:$W$304,7,FALSE)="",Instellingen!$B$4,VLOOKUP($B85,Facturen!$A$3:$W$304,7,FALSE)),Instellingen!$B$4),$G85))</f>
        <v/>
      </c>
      <c r="I85" s="14" t="str">
        <f t="shared" si="7"/>
        <v/>
      </c>
      <c r="J85" s="18" t="str">
        <f>IF($E85="","",IF($E85="SRD",1,IF($E85="USD",IFERROR(INDEX(Instellingen!$B$22:$B$221,MATCH($C85,Instellingen!$A$22:$A$221,1)),""),IF($E85="EUR",IFERROR(INDEX(Instellingen!$C$22:$C$221,MATCH($C85,Instellingen!$A$22:$A$221,1)),""),""))))</f>
        <v/>
      </c>
      <c r="K85" s="19" t="str">
        <f>IF($B85="","",IFERROR(VLOOKUP($B85,Facturen!$A$3:$W$304,5,FALSE),""))</f>
        <v/>
      </c>
      <c r="L85" s="18" t="str">
        <f>IF($K85="","",IF($K85="SRD",1,IF($K85="USD",IFERROR(INDEX(Instellingen!$B$22:$B$221,MATCH($C85,Instellingen!$A$22:$A$221,1)),""),IF($K85="EUR",IFERROR(INDEX(Instellingen!$C$22:$C$221,MATCH($C85,Instellingen!$A$22:$A$221,1)),""),""))))</f>
        <v/>
      </c>
      <c r="M85" s="14" t="str">
        <f t="shared" si="8"/>
        <v/>
      </c>
      <c r="N85" s="14" t="str">
        <f t="shared" si="9"/>
        <v/>
      </c>
      <c r="O85" s="14" t="str">
        <f t="shared" si="10"/>
        <v/>
      </c>
      <c r="P85" s="14" t="str">
        <f t="shared" si="11"/>
        <v/>
      </c>
      <c r="Q85" s="14" t="str">
        <f t="shared" si="12"/>
        <v/>
      </c>
      <c r="R85" s="14" t="str">
        <f t="shared" si="13"/>
        <v/>
      </c>
    </row>
    <row r="86" spans="1:18" x14ac:dyDescent="0.3">
      <c r="A86" s="6"/>
      <c r="B86" s="6"/>
      <c r="C86" s="8"/>
      <c r="D86" s="6"/>
      <c r="E86" s="6"/>
      <c r="F86" s="12"/>
      <c r="G86" s="13"/>
      <c r="H86" s="14" t="str">
        <f>IF($F86="","",$F86*IF($G86="",IFERROR(IF(VLOOKUP($B86,Facturen!$A$3:$W$304,7,FALSE)="",Instellingen!$B$4,VLOOKUP($B86,Facturen!$A$3:$W$304,7,FALSE)),Instellingen!$B$4),$G86))</f>
        <v/>
      </c>
      <c r="I86" s="14" t="str">
        <f t="shared" si="7"/>
        <v/>
      </c>
      <c r="J86" s="18" t="str">
        <f>IF($E86="","",IF($E86="SRD",1,IF($E86="USD",IFERROR(INDEX(Instellingen!$B$22:$B$221,MATCH($C86,Instellingen!$A$22:$A$221,1)),""),IF($E86="EUR",IFERROR(INDEX(Instellingen!$C$22:$C$221,MATCH($C86,Instellingen!$A$22:$A$221,1)),""),""))))</f>
        <v/>
      </c>
      <c r="K86" s="19" t="str">
        <f>IF($B86="","",IFERROR(VLOOKUP($B86,Facturen!$A$3:$W$304,5,FALSE),""))</f>
        <v/>
      </c>
      <c r="L86" s="18" t="str">
        <f>IF($K86="","",IF($K86="SRD",1,IF($K86="USD",IFERROR(INDEX(Instellingen!$B$22:$B$221,MATCH($C86,Instellingen!$A$22:$A$221,1)),""),IF($K86="EUR",IFERROR(INDEX(Instellingen!$C$22:$C$221,MATCH($C86,Instellingen!$A$22:$A$221,1)),""),""))))</f>
        <v/>
      </c>
      <c r="M86" s="14" t="str">
        <f t="shared" si="8"/>
        <v/>
      </c>
      <c r="N86" s="14" t="str">
        <f t="shared" si="9"/>
        <v/>
      </c>
      <c r="O86" s="14" t="str">
        <f t="shared" si="10"/>
        <v/>
      </c>
      <c r="P86" s="14" t="str">
        <f t="shared" si="11"/>
        <v/>
      </c>
      <c r="Q86" s="14" t="str">
        <f t="shared" si="12"/>
        <v/>
      </c>
      <c r="R86" s="14" t="str">
        <f t="shared" si="13"/>
        <v/>
      </c>
    </row>
    <row r="87" spans="1:18" x14ac:dyDescent="0.3">
      <c r="A87" s="6"/>
      <c r="B87" s="6"/>
      <c r="C87" s="8"/>
      <c r="D87" s="6"/>
      <c r="E87" s="6"/>
      <c r="F87" s="12"/>
      <c r="G87" s="13"/>
      <c r="H87" s="14" t="str">
        <f>IF($F87="","",$F87*IF($G87="",IFERROR(IF(VLOOKUP($B87,Facturen!$A$3:$W$304,7,FALSE)="",Instellingen!$B$4,VLOOKUP($B87,Facturen!$A$3:$W$304,7,FALSE)),Instellingen!$B$4),$G87))</f>
        <v/>
      </c>
      <c r="I87" s="14" t="str">
        <f t="shared" si="7"/>
        <v/>
      </c>
      <c r="J87" s="18" t="str">
        <f>IF($E87="","",IF($E87="SRD",1,IF($E87="USD",IFERROR(INDEX(Instellingen!$B$22:$B$221,MATCH($C87,Instellingen!$A$22:$A$221,1)),""),IF($E87="EUR",IFERROR(INDEX(Instellingen!$C$22:$C$221,MATCH($C87,Instellingen!$A$22:$A$221,1)),""),""))))</f>
        <v/>
      </c>
      <c r="K87" s="19" t="str">
        <f>IF($B87="","",IFERROR(VLOOKUP($B87,Facturen!$A$3:$W$304,5,FALSE),""))</f>
        <v/>
      </c>
      <c r="L87" s="18" t="str">
        <f>IF($K87="","",IF($K87="SRD",1,IF($K87="USD",IFERROR(INDEX(Instellingen!$B$22:$B$221,MATCH($C87,Instellingen!$A$22:$A$221,1)),""),IF($K87="EUR",IFERROR(INDEX(Instellingen!$C$22:$C$221,MATCH($C87,Instellingen!$A$22:$A$221,1)),""),""))))</f>
        <v/>
      </c>
      <c r="M87" s="14" t="str">
        <f t="shared" si="8"/>
        <v/>
      </c>
      <c r="N87" s="14" t="str">
        <f t="shared" si="9"/>
        <v/>
      </c>
      <c r="O87" s="14" t="str">
        <f t="shared" si="10"/>
        <v/>
      </c>
      <c r="P87" s="14" t="str">
        <f t="shared" si="11"/>
        <v/>
      </c>
      <c r="Q87" s="14" t="str">
        <f t="shared" si="12"/>
        <v/>
      </c>
      <c r="R87" s="14" t="str">
        <f t="shared" si="13"/>
        <v/>
      </c>
    </row>
    <row r="88" spans="1:18" x14ac:dyDescent="0.3">
      <c r="A88" s="6"/>
      <c r="B88" s="6"/>
      <c r="C88" s="8"/>
      <c r="D88" s="6"/>
      <c r="E88" s="6"/>
      <c r="F88" s="12"/>
      <c r="G88" s="13"/>
      <c r="H88" s="14" t="str">
        <f>IF($F88="","",$F88*IF($G88="",IFERROR(IF(VLOOKUP($B88,Facturen!$A$3:$W$304,7,FALSE)="",Instellingen!$B$4,VLOOKUP($B88,Facturen!$A$3:$W$304,7,FALSE)),Instellingen!$B$4),$G88))</f>
        <v/>
      </c>
      <c r="I88" s="14" t="str">
        <f t="shared" si="7"/>
        <v/>
      </c>
      <c r="J88" s="18" t="str">
        <f>IF($E88="","",IF($E88="SRD",1,IF($E88="USD",IFERROR(INDEX(Instellingen!$B$22:$B$221,MATCH($C88,Instellingen!$A$22:$A$221,1)),""),IF($E88="EUR",IFERROR(INDEX(Instellingen!$C$22:$C$221,MATCH($C88,Instellingen!$A$22:$A$221,1)),""),""))))</f>
        <v/>
      </c>
      <c r="K88" s="19" t="str">
        <f>IF($B88="","",IFERROR(VLOOKUP($B88,Facturen!$A$3:$W$304,5,FALSE),""))</f>
        <v/>
      </c>
      <c r="L88" s="18" t="str">
        <f>IF($K88="","",IF($K88="SRD",1,IF($K88="USD",IFERROR(INDEX(Instellingen!$B$22:$B$221,MATCH($C88,Instellingen!$A$22:$A$221,1)),""),IF($K88="EUR",IFERROR(INDEX(Instellingen!$C$22:$C$221,MATCH($C88,Instellingen!$A$22:$A$221,1)),""),""))))</f>
        <v/>
      </c>
      <c r="M88" s="14" t="str">
        <f t="shared" si="8"/>
        <v/>
      </c>
      <c r="N88" s="14" t="str">
        <f t="shared" si="9"/>
        <v/>
      </c>
      <c r="O88" s="14" t="str">
        <f t="shared" si="10"/>
        <v/>
      </c>
      <c r="P88" s="14" t="str">
        <f t="shared" si="11"/>
        <v/>
      </c>
      <c r="Q88" s="14" t="str">
        <f t="shared" si="12"/>
        <v/>
      </c>
      <c r="R88" s="14" t="str">
        <f t="shared" si="13"/>
        <v/>
      </c>
    </row>
    <row r="89" spans="1:18" x14ac:dyDescent="0.3">
      <c r="A89" s="6"/>
      <c r="B89" s="6"/>
      <c r="C89" s="8"/>
      <c r="D89" s="6"/>
      <c r="E89" s="6"/>
      <c r="F89" s="12"/>
      <c r="G89" s="13"/>
      <c r="H89" s="14" t="str">
        <f>IF($F89="","",$F89*IF($G89="",IFERROR(IF(VLOOKUP($B89,Facturen!$A$3:$W$304,7,FALSE)="",Instellingen!$B$4,VLOOKUP($B89,Facturen!$A$3:$W$304,7,FALSE)),Instellingen!$B$4),$G89))</f>
        <v/>
      </c>
      <c r="I89" s="14" t="str">
        <f t="shared" si="7"/>
        <v/>
      </c>
      <c r="J89" s="18" t="str">
        <f>IF($E89="","",IF($E89="SRD",1,IF($E89="USD",IFERROR(INDEX(Instellingen!$B$22:$B$221,MATCH($C89,Instellingen!$A$22:$A$221,1)),""),IF($E89="EUR",IFERROR(INDEX(Instellingen!$C$22:$C$221,MATCH($C89,Instellingen!$A$22:$A$221,1)),""),""))))</f>
        <v/>
      </c>
      <c r="K89" s="19" t="str">
        <f>IF($B89="","",IFERROR(VLOOKUP($B89,Facturen!$A$3:$W$304,5,FALSE),""))</f>
        <v/>
      </c>
      <c r="L89" s="18" t="str">
        <f>IF($K89="","",IF($K89="SRD",1,IF($K89="USD",IFERROR(INDEX(Instellingen!$B$22:$B$221,MATCH($C89,Instellingen!$A$22:$A$221,1)),""),IF($K89="EUR",IFERROR(INDEX(Instellingen!$C$22:$C$221,MATCH($C89,Instellingen!$A$22:$A$221,1)),""),""))))</f>
        <v/>
      </c>
      <c r="M89" s="14" t="str">
        <f t="shared" si="8"/>
        <v/>
      </c>
      <c r="N89" s="14" t="str">
        <f t="shared" si="9"/>
        <v/>
      </c>
      <c r="O89" s="14" t="str">
        <f t="shared" si="10"/>
        <v/>
      </c>
      <c r="P89" s="14" t="str">
        <f t="shared" si="11"/>
        <v/>
      </c>
      <c r="Q89" s="14" t="str">
        <f t="shared" si="12"/>
        <v/>
      </c>
      <c r="R89" s="14" t="str">
        <f t="shared" si="13"/>
        <v/>
      </c>
    </row>
    <row r="90" spans="1:18" x14ac:dyDescent="0.3">
      <c r="A90" s="6"/>
      <c r="B90" s="6"/>
      <c r="C90" s="8"/>
      <c r="D90" s="6"/>
      <c r="E90" s="6"/>
      <c r="F90" s="12"/>
      <c r="G90" s="13"/>
      <c r="H90" s="14" t="str">
        <f>IF($F90="","",$F90*IF($G90="",IFERROR(IF(VLOOKUP($B90,Facturen!$A$3:$W$304,7,FALSE)="",Instellingen!$B$4,VLOOKUP($B90,Facturen!$A$3:$W$304,7,FALSE)),Instellingen!$B$4),$G90))</f>
        <v/>
      </c>
      <c r="I90" s="14" t="str">
        <f t="shared" si="7"/>
        <v/>
      </c>
      <c r="J90" s="18" t="str">
        <f>IF($E90="","",IF($E90="SRD",1,IF($E90="USD",IFERROR(INDEX(Instellingen!$B$22:$B$221,MATCH($C90,Instellingen!$A$22:$A$221,1)),""),IF($E90="EUR",IFERROR(INDEX(Instellingen!$C$22:$C$221,MATCH($C90,Instellingen!$A$22:$A$221,1)),""),""))))</f>
        <v/>
      </c>
      <c r="K90" s="19" t="str">
        <f>IF($B90="","",IFERROR(VLOOKUP($B90,Facturen!$A$3:$W$304,5,FALSE),""))</f>
        <v/>
      </c>
      <c r="L90" s="18" t="str">
        <f>IF($K90="","",IF($K90="SRD",1,IF($K90="USD",IFERROR(INDEX(Instellingen!$B$22:$B$221,MATCH($C90,Instellingen!$A$22:$A$221,1)),""),IF($K90="EUR",IFERROR(INDEX(Instellingen!$C$22:$C$221,MATCH($C90,Instellingen!$A$22:$A$221,1)),""),""))))</f>
        <v/>
      </c>
      <c r="M90" s="14" t="str">
        <f t="shared" si="8"/>
        <v/>
      </c>
      <c r="N90" s="14" t="str">
        <f t="shared" si="9"/>
        <v/>
      </c>
      <c r="O90" s="14" t="str">
        <f t="shared" si="10"/>
        <v/>
      </c>
      <c r="P90" s="14" t="str">
        <f t="shared" si="11"/>
        <v/>
      </c>
      <c r="Q90" s="14" t="str">
        <f t="shared" si="12"/>
        <v/>
      </c>
      <c r="R90" s="14" t="str">
        <f t="shared" si="13"/>
        <v/>
      </c>
    </row>
    <row r="91" spans="1:18" x14ac:dyDescent="0.3">
      <c r="A91" s="6"/>
      <c r="B91" s="6"/>
      <c r="C91" s="8"/>
      <c r="D91" s="6"/>
      <c r="E91" s="6"/>
      <c r="F91" s="12"/>
      <c r="G91" s="13"/>
      <c r="H91" s="14" t="str">
        <f>IF($F91="","",$F91*IF($G91="",IFERROR(IF(VLOOKUP($B91,Facturen!$A$3:$W$304,7,FALSE)="",Instellingen!$B$4,VLOOKUP($B91,Facturen!$A$3:$W$304,7,FALSE)),Instellingen!$B$4),$G91))</f>
        <v/>
      </c>
      <c r="I91" s="14" t="str">
        <f t="shared" si="7"/>
        <v/>
      </c>
      <c r="J91" s="18" t="str">
        <f>IF($E91="","",IF($E91="SRD",1,IF($E91="USD",IFERROR(INDEX(Instellingen!$B$22:$B$221,MATCH($C91,Instellingen!$A$22:$A$221,1)),""),IF($E91="EUR",IFERROR(INDEX(Instellingen!$C$22:$C$221,MATCH($C91,Instellingen!$A$22:$A$221,1)),""),""))))</f>
        <v/>
      </c>
      <c r="K91" s="19" t="str">
        <f>IF($B91="","",IFERROR(VLOOKUP($B91,Facturen!$A$3:$W$304,5,FALSE),""))</f>
        <v/>
      </c>
      <c r="L91" s="18" t="str">
        <f>IF($K91="","",IF($K91="SRD",1,IF($K91="USD",IFERROR(INDEX(Instellingen!$B$22:$B$221,MATCH($C91,Instellingen!$A$22:$A$221,1)),""),IF($K91="EUR",IFERROR(INDEX(Instellingen!$C$22:$C$221,MATCH($C91,Instellingen!$A$22:$A$221,1)),""),""))))</f>
        <v/>
      </c>
      <c r="M91" s="14" t="str">
        <f t="shared" si="8"/>
        <v/>
      </c>
      <c r="N91" s="14" t="str">
        <f t="shared" si="9"/>
        <v/>
      </c>
      <c r="O91" s="14" t="str">
        <f t="shared" si="10"/>
        <v/>
      </c>
      <c r="P91" s="14" t="str">
        <f t="shared" si="11"/>
        <v/>
      </c>
      <c r="Q91" s="14" t="str">
        <f t="shared" si="12"/>
        <v/>
      </c>
      <c r="R91" s="14" t="str">
        <f t="shared" si="13"/>
        <v/>
      </c>
    </row>
    <row r="92" spans="1:18" x14ac:dyDescent="0.3">
      <c r="A92" s="6"/>
      <c r="B92" s="6"/>
      <c r="C92" s="8"/>
      <c r="D92" s="6"/>
      <c r="E92" s="6"/>
      <c r="F92" s="12"/>
      <c r="G92" s="13"/>
      <c r="H92" s="14" t="str">
        <f>IF($F92="","",$F92*IF($G92="",IFERROR(IF(VLOOKUP($B92,Facturen!$A$3:$W$304,7,FALSE)="",Instellingen!$B$4,VLOOKUP($B92,Facturen!$A$3:$W$304,7,FALSE)),Instellingen!$B$4),$G92))</f>
        <v/>
      </c>
      <c r="I92" s="14" t="str">
        <f t="shared" si="7"/>
        <v/>
      </c>
      <c r="J92" s="18" t="str">
        <f>IF($E92="","",IF($E92="SRD",1,IF($E92="USD",IFERROR(INDEX(Instellingen!$B$22:$B$221,MATCH($C92,Instellingen!$A$22:$A$221,1)),""),IF($E92="EUR",IFERROR(INDEX(Instellingen!$C$22:$C$221,MATCH($C92,Instellingen!$A$22:$A$221,1)),""),""))))</f>
        <v/>
      </c>
      <c r="K92" s="19" t="str">
        <f>IF($B92="","",IFERROR(VLOOKUP($B92,Facturen!$A$3:$W$304,5,FALSE),""))</f>
        <v/>
      </c>
      <c r="L92" s="18" t="str">
        <f>IF($K92="","",IF($K92="SRD",1,IF($K92="USD",IFERROR(INDEX(Instellingen!$B$22:$B$221,MATCH($C92,Instellingen!$A$22:$A$221,1)),""),IF($K92="EUR",IFERROR(INDEX(Instellingen!$C$22:$C$221,MATCH($C92,Instellingen!$A$22:$A$221,1)),""),""))))</f>
        <v/>
      </c>
      <c r="M92" s="14" t="str">
        <f t="shared" si="8"/>
        <v/>
      </c>
      <c r="N92" s="14" t="str">
        <f t="shared" si="9"/>
        <v/>
      </c>
      <c r="O92" s="14" t="str">
        <f t="shared" si="10"/>
        <v/>
      </c>
      <c r="P92" s="14" t="str">
        <f t="shared" si="11"/>
        <v/>
      </c>
      <c r="Q92" s="14" t="str">
        <f t="shared" si="12"/>
        <v/>
      </c>
      <c r="R92" s="14" t="str">
        <f t="shared" si="13"/>
        <v/>
      </c>
    </row>
    <row r="93" spans="1:18" x14ac:dyDescent="0.3">
      <c r="A93" s="6"/>
      <c r="B93" s="6"/>
      <c r="C93" s="8"/>
      <c r="D93" s="6"/>
      <c r="E93" s="6"/>
      <c r="F93" s="12"/>
      <c r="G93" s="13"/>
      <c r="H93" s="14" t="str">
        <f>IF($F93="","",$F93*IF($G93="",IFERROR(IF(VLOOKUP($B93,Facturen!$A$3:$W$304,7,FALSE)="",Instellingen!$B$4,VLOOKUP($B93,Facturen!$A$3:$W$304,7,FALSE)),Instellingen!$B$4),$G93))</f>
        <v/>
      </c>
      <c r="I93" s="14" t="str">
        <f t="shared" si="7"/>
        <v/>
      </c>
      <c r="J93" s="18" t="str">
        <f>IF($E93="","",IF($E93="SRD",1,IF($E93="USD",IFERROR(INDEX(Instellingen!$B$22:$B$221,MATCH($C93,Instellingen!$A$22:$A$221,1)),""),IF($E93="EUR",IFERROR(INDEX(Instellingen!$C$22:$C$221,MATCH($C93,Instellingen!$A$22:$A$221,1)),""),""))))</f>
        <v/>
      </c>
      <c r="K93" s="19" t="str">
        <f>IF($B93="","",IFERROR(VLOOKUP($B93,Facturen!$A$3:$W$304,5,FALSE),""))</f>
        <v/>
      </c>
      <c r="L93" s="18" t="str">
        <f>IF($K93="","",IF($K93="SRD",1,IF($K93="USD",IFERROR(INDEX(Instellingen!$B$22:$B$221,MATCH($C93,Instellingen!$A$22:$A$221,1)),""),IF($K93="EUR",IFERROR(INDEX(Instellingen!$C$22:$C$221,MATCH($C93,Instellingen!$A$22:$A$221,1)),""),""))))</f>
        <v/>
      </c>
      <c r="M93" s="14" t="str">
        <f t="shared" si="8"/>
        <v/>
      </c>
      <c r="N93" s="14" t="str">
        <f t="shared" si="9"/>
        <v/>
      </c>
      <c r="O93" s="14" t="str">
        <f t="shared" si="10"/>
        <v/>
      </c>
      <c r="P93" s="14" t="str">
        <f t="shared" si="11"/>
        <v/>
      </c>
      <c r="Q93" s="14" t="str">
        <f t="shared" si="12"/>
        <v/>
      </c>
      <c r="R93" s="14" t="str">
        <f t="shared" si="13"/>
        <v/>
      </c>
    </row>
    <row r="94" spans="1:18" x14ac:dyDescent="0.3">
      <c r="A94" s="6"/>
      <c r="B94" s="6"/>
      <c r="C94" s="8"/>
      <c r="D94" s="6"/>
      <c r="E94" s="6"/>
      <c r="F94" s="12"/>
      <c r="G94" s="13"/>
      <c r="H94" s="14" t="str">
        <f>IF($F94="","",$F94*IF($G94="",IFERROR(IF(VLOOKUP($B94,Facturen!$A$3:$W$304,7,FALSE)="",Instellingen!$B$4,VLOOKUP($B94,Facturen!$A$3:$W$304,7,FALSE)),Instellingen!$B$4),$G94))</f>
        <v/>
      </c>
      <c r="I94" s="14" t="str">
        <f t="shared" si="7"/>
        <v/>
      </c>
      <c r="J94" s="18" t="str">
        <f>IF($E94="","",IF($E94="SRD",1,IF($E94="USD",IFERROR(INDEX(Instellingen!$B$22:$B$221,MATCH($C94,Instellingen!$A$22:$A$221,1)),""),IF($E94="EUR",IFERROR(INDEX(Instellingen!$C$22:$C$221,MATCH($C94,Instellingen!$A$22:$A$221,1)),""),""))))</f>
        <v/>
      </c>
      <c r="K94" s="19" t="str">
        <f>IF($B94="","",IFERROR(VLOOKUP($B94,Facturen!$A$3:$W$304,5,FALSE),""))</f>
        <v/>
      </c>
      <c r="L94" s="18" t="str">
        <f>IF($K94="","",IF($K94="SRD",1,IF($K94="USD",IFERROR(INDEX(Instellingen!$B$22:$B$221,MATCH($C94,Instellingen!$A$22:$A$221,1)),""),IF($K94="EUR",IFERROR(INDEX(Instellingen!$C$22:$C$221,MATCH($C94,Instellingen!$A$22:$A$221,1)),""),""))))</f>
        <v/>
      </c>
      <c r="M94" s="14" t="str">
        <f t="shared" si="8"/>
        <v/>
      </c>
      <c r="N94" s="14" t="str">
        <f t="shared" si="9"/>
        <v/>
      </c>
      <c r="O94" s="14" t="str">
        <f t="shared" si="10"/>
        <v/>
      </c>
      <c r="P94" s="14" t="str">
        <f t="shared" si="11"/>
        <v/>
      </c>
      <c r="Q94" s="14" t="str">
        <f t="shared" si="12"/>
        <v/>
      </c>
      <c r="R94" s="14" t="str">
        <f t="shared" si="13"/>
        <v/>
      </c>
    </row>
    <row r="95" spans="1:18" x14ac:dyDescent="0.3">
      <c r="A95" s="6"/>
      <c r="B95" s="6"/>
      <c r="C95" s="8"/>
      <c r="D95" s="6"/>
      <c r="E95" s="6"/>
      <c r="F95" s="12"/>
      <c r="G95" s="13"/>
      <c r="H95" s="14" t="str">
        <f>IF($F95="","",$F95*IF($G95="",IFERROR(IF(VLOOKUP($B95,Facturen!$A$3:$W$304,7,FALSE)="",Instellingen!$B$4,VLOOKUP($B95,Facturen!$A$3:$W$304,7,FALSE)),Instellingen!$B$4),$G95))</f>
        <v/>
      </c>
      <c r="I95" s="14" t="str">
        <f t="shared" si="7"/>
        <v/>
      </c>
      <c r="J95" s="18" t="str">
        <f>IF($E95="","",IF($E95="SRD",1,IF($E95="USD",IFERROR(INDEX(Instellingen!$B$22:$B$221,MATCH($C95,Instellingen!$A$22:$A$221,1)),""),IF($E95="EUR",IFERROR(INDEX(Instellingen!$C$22:$C$221,MATCH($C95,Instellingen!$A$22:$A$221,1)),""),""))))</f>
        <v/>
      </c>
      <c r="K95" s="19" t="str">
        <f>IF($B95="","",IFERROR(VLOOKUP($B95,Facturen!$A$3:$W$304,5,FALSE),""))</f>
        <v/>
      </c>
      <c r="L95" s="18" t="str">
        <f>IF($K95="","",IF($K95="SRD",1,IF($K95="USD",IFERROR(INDEX(Instellingen!$B$22:$B$221,MATCH($C95,Instellingen!$A$22:$A$221,1)),""),IF($K95="EUR",IFERROR(INDEX(Instellingen!$C$22:$C$221,MATCH($C95,Instellingen!$A$22:$A$221,1)),""),""))))</f>
        <v/>
      </c>
      <c r="M95" s="14" t="str">
        <f t="shared" si="8"/>
        <v/>
      </c>
      <c r="N95" s="14" t="str">
        <f t="shared" si="9"/>
        <v/>
      </c>
      <c r="O95" s="14" t="str">
        <f t="shared" si="10"/>
        <v/>
      </c>
      <c r="P95" s="14" t="str">
        <f t="shared" si="11"/>
        <v/>
      </c>
      <c r="Q95" s="14" t="str">
        <f t="shared" si="12"/>
        <v/>
      </c>
      <c r="R95" s="14" t="str">
        <f t="shared" si="13"/>
        <v/>
      </c>
    </row>
    <row r="96" spans="1:18" x14ac:dyDescent="0.3">
      <c r="A96" s="6"/>
      <c r="B96" s="6"/>
      <c r="C96" s="8"/>
      <c r="D96" s="6"/>
      <c r="E96" s="6"/>
      <c r="F96" s="12"/>
      <c r="G96" s="13"/>
      <c r="H96" s="14" t="str">
        <f>IF($F96="","",$F96*IF($G96="",IFERROR(IF(VLOOKUP($B96,Facturen!$A$3:$W$304,7,FALSE)="",Instellingen!$B$4,VLOOKUP($B96,Facturen!$A$3:$W$304,7,FALSE)),Instellingen!$B$4),$G96))</f>
        <v/>
      </c>
      <c r="I96" s="14" t="str">
        <f t="shared" si="7"/>
        <v/>
      </c>
      <c r="J96" s="18" t="str">
        <f>IF($E96="","",IF($E96="SRD",1,IF($E96="USD",IFERROR(INDEX(Instellingen!$B$22:$B$221,MATCH($C96,Instellingen!$A$22:$A$221,1)),""),IF($E96="EUR",IFERROR(INDEX(Instellingen!$C$22:$C$221,MATCH($C96,Instellingen!$A$22:$A$221,1)),""),""))))</f>
        <v/>
      </c>
      <c r="K96" s="19" t="str">
        <f>IF($B96="","",IFERROR(VLOOKUP($B96,Facturen!$A$3:$W$304,5,FALSE),""))</f>
        <v/>
      </c>
      <c r="L96" s="18" t="str">
        <f>IF($K96="","",IF($K96="SRD",1,IF($K96="USD",IFERROR(INDEX(Instellingen!$B$22:$B$221,MATCH($C96,Instellingen!$A$22:$A$221,1)),""),IF($K96="EUR",IFERROR(INDEX(Instellingen!$C$22:$C$221,MATCH($C96,Instellingen!$A$22:$A$221,1)),""),""))))</f>
        <v/>
      </c>
      <c r="M96" s="14" t="str">
        <f t="shared" si="8"/>
        <v/>
      </c>
      <c r="N96" s="14" t="str">
        <f t="shared" si="9"/>
        <v/>
      </c>
      <c r="O96" s="14" t="str">
        <f t="shared" si="10"/>
        <v/>
      </c>
      <c r="P96" s="14" t="str">
        <f t="shared" si="11"/>
        <v/>
      </c>
      <c r="Q96" s="14" t="str">
        <f t="shared" si="12"/>
        <v/>
      </c>
      <c r="R96" s="14" t="str">
        <f t="shared" si="13"/>
        <v/>
      </c>
    </row>
    <row r="97" spans="1:18" x14ac:dyDescent="0.3">
      <c r="A97" s="6"/>
      <c r="B97" s="6"/>
      <c r="C97" s="8"/>
      <c r="D97" s="6"/>
      <c r="E97" s="6"/>
      <c r="F97" s="12"/>
      <c r="G97" s="13"/>
      <c r="H97" s="14" t="str">
        <f>IF($F97="","",$F97*IF($G97="",IFERROR(IF(VLOOKUP($B97,Facturen!$A$3:$W$304,7,FALSE)="",Instellingen!$B$4,VLOOKUP($B97,Facturen!$A$3:$W$304,7,FALSE)),Instellingen!$B$4),$G97))</f>
        <v/>
      </c>
      <c r="I97" s="14" t="str">
        <f t="shared" si="7"/>
        <v/>
      </c>
      <c r="J97" s="18" t="str">
        <f>IF($E97="","",IF($E97="SRD",1,IF($E97="USD",IFERROR(INDEX(Instellingen!$B$22:$B$221,MATCH($C97,Instellingen!$A$22:$A$221,1)),""),IF($E97="EUR",IFERROR(INDEX(Instellingen!$C$22:$C$221,MATCH($C97,Instellingen!$A$22:$A$221,1)),""),""))))</f>
        <v/>
      </c>
      <c r="K97" s="19" t="str">
        <f>IF($B97="","",IFERROR(VLOOKUP($B97,Facturen!$A$3:$W$304,5,FALSE),""))</f>
        <v/>
      </c>
      <c r="L97" s="18" t="str">
        <f>IF($K97="","",IF($K97="SRD",1,IF($K97="USD",IFERROR(INDEX(Instellingen!$B$22:$B$221,MATCH($C97,Instellingen!$A$22:$A$221,1)),""),IF($K97="EUR",IFERROR(INDEX(Instellingen!$C$22:$C$221,MATCH($C97,Instellingen!$A$22:$A$221,1)),""),""))))</f>
        <v/>
      </c>
      <c r="M97" s="14" t="str">
        <f t="shared" si="8"/>
        <v/>
      </c>
      <c r="N97" s="14" t="str">
        <f t="shared" si="9"/>
        <v/>
      </c>
      <c r="O97" s="14" t="str">
        <f t="shared" si="10"/>
        <v/>
      </c>
      <c r="P97" s="14" t="str">
        <f t="shared" si="11"/>
        <v/>
      </c>
      <c r="Q97" s="14" t="str">
        <f t="shared" si="12"/>
        <v/>
      </c>
      <c r="R97" s="14" t="str">
        <f t="shared" si="13"/>
        <v/>
      </c>
    </row>
    <row r="98" spans="1:18" x14ac:dyDescent="0.3">
      <c r="A98" s="6"/>
      <c r="B98" s="6"/>
      <c r="C98" s="8"/>
      <c r="D98" s="6"/>
      <c r="E98" s="6"/>
      <c r="F98" s="12"/>
      <c r="G98" s="13"/>
      <c r="H98" s="14" t="str">
        <f>IF($F98="","",$F98*IF($G98="",IFERROR(IF(VLOOKUP($B98,Facturen!$A$3:$W$304,7,FALSE)="",Instellingen!$B$4,VLOOKUP($B98,Facturen!$A$3:$W$304,7,FALSE)),Instellingen!$B$4),$G98))</f>
        <v/>
      </c>
      <c r="I98" s="14" t="str">
        <f t="shared" si="7"/>
        <v/>
      </c>
      <c r="J98" s="18" t="str">
        <f>IF($E98="","",IF($E98="SRD",1,IF($E98="USD",IFERROR(INDEX(Instellingen!$B$22:$B$221,MATCH($C98,Instellingen!$A$22:$A$221,1)),""),IF($E98="EUR",IFERROR(INDEX(Instellingen!$C$22:$C$221,MATCH($C98,Instellingen!$A$22:$A$221,1)),""),""))))</f>
        <v/>
      </c>
      <c r="K98" s="19" t="str">
        <f>IF($B98="","",IFERROR(VLOOKUP($B98,Facturen!$A$3:$W$304,5,FALSE),""))</f>
        <v/>
      </c>
      <c r="L98" s="18" t="str">
        <f>IF($K98="","",IF($K98="SRD",1,IF($K98="USD",IFERROR(INDEX(Instellingen!$B$22:$B$221,MATCH($C98,Instellingen!$A$22:$A$221,1)),""),IF($K98="EUR",IFERROR(INDEX(Instellingen!$C$22:$C$221,MATCH($C98,Instellingen!$A$22:$A$221,1)),""),""))))</f>
        <v/>
      </c>
      <c r="M98" s="14" t="str">
        <f t="shared" si="8"/>
        <v/>
      </c>
      <c r="N98" s="14" t="str">
        <f t="shared" si="9"/>
        <v/>
      </c>
      <c r="O98" s="14" t="str">
        <f t="shared" si="10"/>
        <v/>
      </c>
      <c r="P98" s="14" t="str">
        <f t="shared" si="11"/>
        <v/>
      </c>
      <c r="Q98" s="14" t="str">
        <f t="shared" si="12"/>
        <v/>
      </c>
      <c r="R98" s="14" t="str">
        <f t="shared" si="13"/>
        <v/>
      </c>
    </row>
    <row r="99" spans="1:18" x14ac:dyDescent="0.3">
      <c r="A99" s="6"/>
      <c r="B99" s="6"/>
      <c r="C99" s="8"/>
      <c r="D99" s="6"/>
      <c r="E99" s="6"/>
      <c r="F99" s="12"/>
      <c r="G99" s="13"/>
      <c r="H99" s="14" t="str">
        <f>IF($F99="","",$F99*IF($G99="",IFERROR(IF(VLOOKUP($B99,Facturen!$A$3:$W$304,7,FALSE)="",Instellingen!$B$4,VLOOKUP($B99,Facturen!$A$3:$W$304,7,FALSE)),Instellingen!$B$4),$G99))</f>
        <v/>
      </c>
      <c r="I99" s="14" t="str">
        <f t="shared" si="7"/>
        <v/>
      </c>
      <c r="J99" s="18" t="str">
        <f>IF($E99="","",IF($E99="SRD",1,IF($E99="USD",IFERROR(INDEX(Instellingen!$B$22:$B$221,MATCH($C99,Instellingen!$A$22:$A$221,1)),""),IF($E99="EUR",IFERROR(INDEX(Instellingen!$C$22:$C$221,MATCH($C99,Instellingen!$A$22:$A$221,1)),""),""))))</f>
        <v/>
      </c>
      <c r="K99" s="19" t="str">
        <f>IF($B99="","",IFERROR(VLOOKUP($B99,Facturen!$A$3:$W$304,5,FALSE),""))</f>
        <v/>
      </c>
      <c r="L99" s="18" t="str">
        <f>IF($K99="","",IF($K99="SRD",1,IF($K99="USD",IFERROR(INDEX(Instellingen!$B$22:$B$221,MATCH($C99,Instellingen!$A$22:$A$221,1)),""),IF($K99="EUR",IFERROR(INDEX(Instellingen!$C$22:$C$221,MATCH($C99,Instellingen!$A$22:$A$221,1)),""),""))))</f>
        <v/>
      </c>
      <c r="M99" s="14" t="str">
        <f t="shared" si="8"/>
        <v/>
      </c>
      <c r="N99" s="14" t="str">
        <f t="shared" si="9"/>
        <v/>
      </c>
      <c r="O99" s="14" t="str">
        <f t="shared" si="10"/>
        <v/>
      </c>
      <c r="P99" s="14" t="str">
        <f t="shared" si="11"/>
        <v/>
      </c>
      <c r="Q99" s="14" t="str">
        <f t="shared" si="12"/>
        <v/>
      </c>
      <c r="R99" s="14" t="str">
        <f t="shared" si="13"/>
        <v/>
      </c>
    </row>
    <row r="100" spans="1:18" x14ac:dyDescent="0.3">
      <c r="A100" s="6"/>
      <c r="B100" s="6"/>
      <c r="C100" s="8"/>
      <c r="D100" s="6"/>
      <c r="E100" s="6"/>
      <c r="F100" s="12"/>
      <c r="G100" s="13"/>
      <c r="H100" s="14" t="str">
        <f>IF($F100="","",$F100*IF($G100="",IFERROR(IF(VLOOKUP($B100,Facturen!$A$3:$W$304,7,FALSE)="",Instellingen!$B$4,VLOOKUP($B100,Facturen!$A$3:$W$304,7,FALSE)),Instellingen!$B$4),$G100))</f>
        <v/>
      </c>
      <c r="I100" s="14" t="str">
        <f t="shared" si="7"/>
        <v/>
      </c>
      <c r="J100" s="18" t="str">
        <f>IF($E100="","",IF($E100="SRD",1,IF($E100="USD",IFERROR(INDEX(Instellingen!$B$22:$B$221,MATCH($C100,Instellingen!$A$22:$A$221,1)),""),IF($E100="EUR",IFERROR(INDEX(Instellingen!$C$22:$C$221,MATCH($C100,Instellingen!$A$22:$A$221,1)),""),""))))</f>
        <v/>
      </c>
      <c r="K100" s="19" t="str">
        <f>IF($B100="","",IFERROR(VLOOKUP($B100,Facturen!$A$3:$W$304,5,FALSE),""))</f>
        <v/>
      </c>
      <c r="L100" s="18" t="str">
        <f>IF($K100="","",IF($K100="SRD",1,IF($K100="USD",IFERROR(INDEX(Instellingen!$B$22:$B$221,MATCH($C100,Instellingen!$A$22:$A$221,1)),""),IF($K100="EUR",IFERROR(INDEX(Instellingen!$C$22:$C$221,MATCH($C100,Instellingen!$A$22:$A$221,1)),""),""))))</f>
        <v/>
      </c>
      <c r="M100" s="14" t="str">
        <f t="shared" si="8"/>
        <v/>
      </c>
      <c r="N100" s="14" t="str">
        <f t="shared" si="9"/>
        <v/>
      </c>
      <c r="O100" s="14" t="str">
        <f t="shared" si="10"/>
        <v/>
      </c>
      <c r="P100" s="14" t="str">
        <f t="shared" si="11"/>
        <v/>
      </c>
      <c r="Q100" s="14" t="str">
        <f t="shared" si="12"/>
        <v/>
      </c>
      <c r="R100" s="14" t="str">
        <f t="shared" si="13"/>
        <v/>
      </c>
    </row>
    <row r="101" spans="1:18" x14ac:dyDescent="0.3">
      <c r="A101" s="6"/>
      <c r="B101" s="6"/>
      <c r="C101" s="8"/>
      <c r="D101" s="6"/>
      <c r="E101" s="6"/>
      <c r="F101" s="12"/>
      <c r="G101" s="13"/>
      <c r="H101" s="14" t="str">
        <f>IF($F101="","",$F101*IF($G101="",IFERROR(IF(VLOOKUP($B101,Facturen!$A$3:$W$304,7,FALSE)="",Instellingen!$B$4,VLOOKUP($B101,Facturen!$A$3:$W$304,7,FALSE)),Instellingen!$B$4),$G101))</f>
        <v/>
      </c>
      <c r="I101" s="14" t="str">
        <f t="shared" si="7"/>
        <v/>
      </c>
      <c r="J101" s="18" t="str">
        <f>IF($E101="","",IF($E101="SRD",1,IF($E101="USD",IFERROR(INDEX(Instellingen!$B$22:$B$221,MATCH($C101,Instellingen!$A$22:$A$221,1)),""),IF($E101="EUR",IFERROR(INDEX(Instellingen!$C$22:$C$221,MATCH($C101,Instellingen!$A$22:$A$221,1)),""),""))))</f>
        <v/>
      </c>
      <c r="K101" s="19" t="str">
        <f>IF($B101="","",IFERROR(VLOOKUP($B101,Facturen!$A$3:$W$304,5,FALSE),""))</f>
        <v/>
      </c>
      <c r="L101" s="18" t="str">
        <f>IF($K101="","",IF($K101="SRD",1,IF($K101="USD",IFERROR(INDEX(Instellingen!$B$22:$B$221,MATCH($C101,Instellingen!$A$22:$A$221,1)),""),IF($K101="EUR",IFERROR(INDEX(Instellingen!$C$22:$C$221,MATCH($C101,Instellingen!$A$22:$A$221,1)),""),""))))</f>
        <v/>
      </c>
      <c r="M101" s="14" t="str">
        <f t="shared" si="8"/>
        <v/>
      </c>
      <c r="N101" s="14" t="str">
        <f t="shared" si="9"/>
        <v/>
      </c>
      <c r="O101" s="14" t="str">
        <f t="shared" si="10"/>
        <v/>
      </c>
      <c r="P101" s="14" t="str">
        <f t="shared" si="11"/>
        <v/>
      </c>
      <c r="Q101" s="14" t="str">
        <f t="shared" si="12"/>
        <v/>
      </c>
      <c r="R101" s="14" t="str">
        <f t="shared" si="13"/>
        <v/>
      </c>
    </row>
    <row r="102" spans="1:18" x14ac:dyDescent="0.3">
      <c r="A102" s="6"/>
      <c r="B102" s="6"/>
      <c r="C102" s="8"/>
      <c r="D102" s="6"/>
      <c r="E102" s="6"/>
      <c r="F102" s="12"/>
      <c r="G102" s="13"/>
      <c r="H102" s="14" t="str">
        <f>IF($F102="","",$F102*IF($G102="",IFERROR(IF(VLOOKUP($B102,Facturen!$A$3:$W$304,7,FALSE)="",Instellingen!$B$4,VLOOKUP($B102,Facturen!$A$3:$W$304,7,FALSE)),Instellingen!$B$4),$G102))</f>
        <v/>
      </c>
      <c r="I102" s="14" t="str">
        <f t="shared" si="7"/>
        <v/>
      </c>
      <c r="J102" s="18" t="str">
        <f>IF($E102="","",IF($E102="SRD",1,IF($E102="USD",IFERROR(INDEX(Instellingen!$B$22:$B$221,MATCH($C102,Instellingen!$A$22:$A$221,1)),""),IF($E102="EUR",IFERROR(INDEX(Instellingen!$C$22:$C$221,MATCH($C102,Instellingen!$A$22:$A$221,1)),""),""))))</f>
        <v/>
      </c>
      <c r="K102" s="19" t="str">
        <f>IF($B102="","",IFERROR(VLOOKUP($B102,Facturen!$A$3:$W$304,5,FALSE),""))</f>
        <v/>
      </c>
      <c r="L102" s="18" t="str">
        <f>IF($K102="","",IF($K102="SRD",1,IF($K102="USD",IFERROR(INDEX(Instellingen!$B$22:$B$221,MATCH($C102,Instellingen!$A$22:$A$221,1)),""),IF($K102="EUR",IFERROR(INDEX(Instellingen!$C$22:$C$221,MATCH($C102,Instellingen!$A$22:$A$221,1)),""),""))))</f>
        <v/>
      </c>
      <c r="M102" s="14" t="str">
        <f t="shared" si="8"/>
        <v/>
      </c>
      <c r="N102" s="14" t="str">
        <f t="shared" si="9"/>
        <v/>
      </c>
      <c r="O102" s="14" t="str">
        <f t="shared" si="10"/>
        <v/>
      </c>
      <c r="P102" s="14" t="str">
        <f t="shared" si="11"/>
        <v/>
      </c>
      <c r="Q102" s="14" t="str">
        <f t="shared" si="12"/>
        <v/>
      </c>
      <c r="R102" s="14" t="str">
        <f t="shared" si="13"/>
        <v/>
      </c>
    </row>
    <row r="103" spans="1:18" x14ac:dyDescent="0.3">
      <c r="A103" s="6"/>
      <c r="B103" s="6"/>
      <c r="C103" s="8"/>
      <c r="D103" s="6"/>
      <c r="E103" s="6"/>
      <c r="F103" s="12"/>
      <c r="G103" s="13"/>
      <c r="H103" s="14" t="str">
        <f>IF($F103="","",$F103*IF($G103="",IFERROR(IF(VLOOKUP($B103,Facturen!$A$3:$W$304,7,FALSE)="",Instellingen!$B$4,VLOOKUP($B103,Facturen!$A$3:$W$304,7,FALSE)),Instellingen!$B$4),$G103))</f>
        <v/>
      </c>
      <c r="I103" s="14" t="str">
        <f t="shared" si="7"/>
        <v/>
      </c>
      <c r="J103" s="18" t="str">
        <f>IF($E103="","",IF($E103="SRD",1,IF($E103="USD",IFERROR(INDEX(Instellingen!$B$22:$B$221,MATCH($C103,Instellingen!$A$22:$A$221,1)),""),IF($E103="EUR",IFERROR(INDEX(Instellingen!$C$22:$C$221,MATCH($C103,Instellingen!$A$22:$A$221,1)),""),""))))</f>
        <v/>
      </c>
      <c r="K103" s="19" t="str">
        <f>IF($B103="","",IFERROR(VLOOKUP($B103,Facturen!$A$3:$W$304,5,FALSE),""))</f>
        <v/>
      </c>
      <c r="L103" s="18" t="str">
        <f>IF($K103="","",IF($K103="SRD",1,IF($K103="USD",IFERROR(INDEX(Instellingen!$B$22:$B$221,MATCH($C103,Instellingen!$A$22:$A$221,1)),""),IF($K103="EUR",IFERROR(INDEX(Instellingen!$C$22:$C$221,MATCH($C103,Instellingen!$A$22:$A$221,1)),""),""))))</f>
        <v/>
      </c>
      <c r="M103" s="14" t="str">
        <f t="shared" si="8"/>
        <v/>
      </c>
      <c r="N103" s="14" t="str">
        <f t="shared" si="9"/>
        <v/>
      </c>
      <c r="O103" s="14" t="str">
        <f t="shared" si="10"/>
        <v/>
      </c>
      <c r="P103" s="14" t="str">
        <f t="shared" si="11"/>
        <v/>
      </c>
      <c r="Q103" s="14" t="str">
        <f t="shared" si="12"/>
        <v/>
      </c>
      <c r="R103" s="14" t="str">
        <f t="shared" si="13"/>
        <v/>
      </c>
    </row>
    <row r="104" spans="1:18" x14ac:dyDescent="0.3">
      <c r="A104" s="6"/>
      <c r="B104" s="6"/>
      <c r="C104" s="8"/>
      <c r="D104" s="6"/>
      <c r="E104" s="6"/>
      <c r="F104" s="12"/>
      <c r="G104" s="13"/>
      <c r="H104" s="14" t="str">
        <f>IF($F104="","",$F104*IF($G104="",IFERROR(IF(VLOOKUP($B104,Facturen!$A$3:$W$304,7,FALSE)="",Instellingen!$B$4,VLOOKUP($B104,Facturen!$A$3:$W$304,7,FALSE)),Instellingen!$B$4),$G104))</f>
        <v/>
      </c>
      <c r="I104" s="14" t="str">
        <f t="shared" si="7"/>
        <v/>
      </c>
      <c r="J104" s="18" t="str">
        <f>IF($E104="","",IF($E104="SRD",1,IF($E104="USD",IFERROR(INDEX(Instellingen!$B$22:$B$221,MATCH($C104,Instellingen!$A$22:$A$221,1)),""),IF($E104="EUR",IFERROR(INDEX(Instellingen!$C$22:$C$221,MATCH($C104,Instellingen!$A$22:$A$221,1)),""),""))))</f>
        <v/>
      </c>
      <c r="K104" s="19" t="str">
        <f>IF($B104="","",IFERROR(VLOOKUP($B104,Facturen!$A$3:$W$304,5,FALSE),""))</f>
        <v/>
      </c>
      <c r="L104" s="18" t="str">
        <f>IF($K104="","",IF($K104="SRD",1,IF($K104="USD",IFERROR(INDEX(Instellingen!$B$22:$B$221,MATCH($C104,Instellingen!$A$22:$A$221,1)),""),IF($K104="EUR",IFERROR(INDEX(Instellingen!$C$22:$C$221,MATCH($C104,Instellingen!$A$22:$A$221,1)),""),""))))</f>
        <v/>
      </c>
      <c r="M104" s="14" t="str">
        <f t="shared" si="8"/>
        <v/>
      </c>
      <c r="N104" s="14" t="str">
        <f t="shared" si="9"/>
        <v/>
      </c>
      <c r="O104" s="14" t="str">
        <f t="shared" si="10"/>
        <v/>
      </c>
      <c r="P104" s="14" t="str">
        <f t="shared" si="11"/>
        <v/>
      </c>
      <c r="Q104" s="14" t="str">
        <f t="shared" si="12"/>
        <v/>
      </c>
      <c r="R104" s="14" t="str">
        <f t="shared" si="13"/>
        <v/>
      </c>
    </row>
    <row r="105" spans="1:18" x14ac:dyDescent="0.3">
      <c r="A105" s="6"/>
      <c r="B105" s="6"/>
      <c r="C105" s="8"/>
      <c r="D105" s="6"/>
      <c r="E105" s="6"/>
      <c r="F105" s="12"/>
      <c r="G105" s="13"/>
      <c r="H105" s="14" t="str">
        <f>IF($F105="","",$F105*IF($G105="",IFERROR(IF(VLOOKUP($B105,Facturen!$A$3:$W$304,7,FALSE)="",Instellingen!$B$4,VLOOKUP($B105,Facturen!$A$3:$W$304,7,FALSE)),Instellingen!$B$4),$G105))</f>
        <v/>
      </c>
      <c r="I105" s="14" t="str">
        <f t="shared" si="7"/>
        <v/>
      </c>
      <c r="J105" s="18" t="str">
        <f>IF($E105="","",IF($E105="SRD",1,IF($E105="USD",IFERROR(INDEX(Instellingen!$B$22:$B$221,MATCH($C105,Instellingen!$A$22:$A$221,1)),""),IF($E105="EUR",IFERROR(INDEX(Instellingen!$C$22:$C$221,MATCH($C105,Instellingen!$A$22:$A$221,1)),""),""))))</f>
        <v/>
      </c>
      <c r="K105" s="19" t="str">
        <f>IF($B105="","",IFERROR(VLOOKUP($B105,Facturen!$A$3:$W$304,5,FALSE),""))</f>
        <v/>
      </c>
      <c r="L105" s="18" t="str">
        <f>IF($K105="","",IF($K105="SRD",1,IF($K105="USD",IFERROR(INDEX(Instellingen!$B$22:$B$221,MATCH($C105,Instellingen!$A$22:$A$221,1)),""),IF($K105="EUR",IFERROR(INDEX(Instellingen!$C$22:$C$221,MATCH($C105,Instellingen!$A$22:$A$221,1)),""),""))))</f>
        <v/>
      </c>
      <c r="M105" s="14" t="str">
        <f t="shared" si="8"/>
        <v/>
      </c>
      <c r="N105" s="14" t="str">
        <f t="shared" si="9"/>
        <v/>
      </c>
      <c r="O105" s="14" t="str">
        <f t="shared" si="10"/>
        <v/>
      </c>
      <c r="P105" s="14" t="str">
        <f t="shared" si="11"/>
        <v/>
      </c>
      <c r="Q105" s="14" t="str">
        <f t="shared" si="12"/>
        <v/>
      </c>
      <c r="R105" s="14" t="str">
        <f t="shared" si="13"/>
        <v/>
      </c>
    </row>
    <row r="106" spans="1:18" x14ac:dyDescent="0.3">
      <c r="A106" s="6"/>
      <c r="B106" s="6"/>
      <c r="C106" s="8"/>
      <c r="D106" s="6"/>
      <c r="E106" s="6"/>
      <c r="F106" s="12"/>
      <c r="G106" s="13"/>
      <c r="H106" s="14" t="str">
        <f>IF($F106="","",$F106*IF($G106="",IFERROR(IF(VLOOKUP($B106,Facturen!$A$3:$W$304,7,FALSE)="",Instellingen!$B$4,VLOOKUP($B106,Facturen!$A$3:$W$304,7,FALSE)),Instellingen!$B$4),$G106))</f>
        <v/>
      </c>
      <c r="I106" s="14" t="str">
        <f t="shared" si="7"/>
        <v/>
      </c>
      <c r="J106" s="18" t="str">
        <f>IF($E106="","",IF($E106="SRD",1,IF($E106="USD",IFERROR(INDEX(Instellingen!$B$22:$B$221,MATCH($C106,Instellingen!$A$22:$A$221,1)),""),IF($E106="EUR",IFERROR(INDEX(Instellingen!$C$22:$C$221,MATCH($C106,Instellingen!$A$22:$A$221,1)),""),""))))</f>
        <v/>
      </c>
      <c r="K106" s="19" t="str">
        <f>IF($B106="","",IFERROR(VLOOKUP($B106,Facturen!$A$3:$W$304,5,FALSE),""))</f>
        <v/>
      </c>
      <c r="L106" s="18" t="str">
        <f>IF($K106="","",IF($K106="SRD",1,IF($K106="USD",IFERROR(INDEX(Instellingen!$B$22:$B$221,MATCH($C106,Instellingen!$A$22:$A$221,1)),""),IF($K106="EUR",IFERROR(INDEX(Instellingen!$C$22:$C$221,MATCH($C106,Instellingen!$A$22:$A$221,1)),""),""))))</f>
        <v/>
      </c>
      <c r="M106" s="14" t="str">
        <f t="shared" si="8"/>
        <v/>
      </c>
      <c r="N106" s="14" t="str">
        <f t="shared" si="9"/>
        <v/>
      </c>
      <c r="O106" s="14" t="str">
        <f t="shared" si="10"/>
        <v/>
      </c>
      <c r="P106" s="14" t="str">
        <f t="shared" si="11"/>
        <v/>
      </c>
      <c r="Q106" s="14" t="str">
        <f t="shared" si="12"/>
        <v/>
      </c>
      <c r="R106" s="14" t="str">
        <f t="shared" si="13"/>
        <v/>
      </c>
    </row>
    <row r="107" spans="1:18" x14ac:dyDescent="0.3">
      <c r="A107" s="6"/>
      <c r="B107" s="6"/>
      <c r="C107" s="8"/>
      <c r="D107" s="6"/>
      <c r="E107" s="6"/>
      <c r="F107" s="12"/>
      <c r="G107" s="13"/>
      <c r="H107" s="14" t="str">
        <f>IF($F107="","",$F107*IF($G107="",IFERROR(IF(VLOOKUP($B107,Facturen!$A$3:$W$304,7,FALSE)="",Instellingen!$B$4,VLOOKUP($B107,Facturen!$A$3:$W$304,7,FALSE)),Instellingen!$B$4),$G107))</f>
        <v/>
      </c>
      <c r="I107" s="14" t="str">
        <f t="shared" si="7"/>
        <v/>
      </c>
      <c r="J107" s="18" t="str">
        <f>IF($E107="","",IF($E107="SRD",1,IF($E107="USD",IFERROR(INDEX(Instellingen!$B$22:$B$221,MATCH($C107,Instellingen!$A$22:$A$221,1)),""),IF($E107="EUR",IFERROR(INDEX(Instellingen!$C$22:$C$221,MATCH($C107,Instellingen!$A$22:$A$221,1)),""),""))))</f>
        <v/>
      </c>
      <c r="K107" s="19" t="str">
        <f>IF($B107="","",IFERROR(VLOOKUP($B107,Facturen!$A$3:$W$304,5,FALSE),""))</f>
        <v/>
      </c>
      <c r="L107" s="18" t="str">
        <f>IF($K107="","",IF($K107="SRD",1,IF($K107="USD",IFERROR(INDEX(Instellingen!$B$22:$B$221,MATCH($C107,Instellingen!$A$22:$A$221,1)),""),IF($K107="EUR",IFERROR(INDEX(Instellingen!$C$22:$C$221,MATCH($C107,Instellingen!$A$22:$A$221,1)),""),""))))</f>
        <v/>
      </c>
      <c r="M107" s="14" t="str">
        <f t="shared" si="8"/>
        <v/>
      </c>
      <c r="N107" s="14" t="str">
        <f t="shared" si="9"/>
        <v/>
      </c>
      <c r="O107" s="14" t="str">
        <f t="shared" si="10"/>
        <v/>
      </c>
      <c r="P107" s="14" t="str">
        <f t="shared" si="11"/>
        <v/>
      </c>
      <c r="Q107" s="14" t="str">
        <f t="shared" si="12"/>
        <v/>
      </c>
      <c r="R107" s="14" t="str">
        <f t="shared" si="13"/>
        <v/>
      </c>
    </row>
    <row r="108" spans="1:18" x14ac:dyDescent="0.3">
      <c r="A108" s="6"/>
      <c r="B108" s="6"/>
      <c r="C108" s="8"/>
      <c r="D108" s="6"/>
      <c r="E108" s="6"/>
      <c r="F108" s="12"/>
      <c r="G108" s="13"/>
      <c r="H108" s="14" t="str">
        <f>IF($F108="","",$F108*IF($G108="",IFERROR(IF(VLOOKUP($B108,Facturen!$A$3:$W$304,7,FALSE)="",Instellingen!$B$4,VLOOKUP($B108,Facturen!$A$3:$W$304,7,FALSE)),Instellingen!$B$4),$G108))</f>
        <v/>
      </c>
      <c r="I108" s="14" t="str">
        <f t="shared" si="7"/>
        <v/>
      </c>
      <c r="J108" s="18" t="str">
        <f>IF($E108="","",IF($E108="SRD",1,IF($E108="USD",IFERROR(INDEX(Instellingen!$B$22:$B$221,MATCH($C108,Instellingen!$A$22:$A$221,1)),""),IF($E108="EUR",IFERROR(INDEX(Instellingen!$C$22:$C$221,MATCH($C108,Instellingen!$A$22:$A$221,1)),""),""))))</f>
        <v/>
      </c>
      <c r="K108" s="19" t="str">
        <f>IF($B108="","",IFERROR(VLOOKUP($B108,Facturen!$A$3:$W$304,5,FALSE),""))</f>
        <v/>
      </c>
      <c r="L108" s="18" t="str">
        <f>IF($K108="","",IF($K108="SRD",1,IF($K108="USD",IFERROR(INDEX(Instellingen!$B$22:$B$221,MATCH($C108,Instellingen!$A$22:$A$221,1)),""),IF($K108="EUR",IFERROR(INDEX(Instellingen!$C$22:$C$221,MATCH($C108,Instellingen!$A$22:$A$221,1)),""),""))))</f>
        <v/>
      </c>
      <c r="M108" s="14" t="str">
        <f t="shared" si="8"/>
        <v/>
      </c>
      <c r="N108" s="14" t="str">
        <f t="shared" si="9"/>
        <v/>
      </c>
      <c r="O108" s="14" t="str">
        <f t="shared" si="10"/>
        <v/>
      </c>
      <c r="P108" s="14" t="str">
        <f t="shared" si="11"/>
        <v/>
      </c>
      <c r="Q108" s="14" t="str">
        <f t="shared" si="12"/>
        <v/>
      </c>
      <c r="R108" s="14" t="str">
        <f t="shared" si="13"/>
        <v/>
      </c>
    </row>
    <row r="109" spans="1:18" x14ac:dyDescent="0.3">
      <c r="A109" s="6"/>
      <c r="B109" s="6"/>
      <c r="C109" s="8"/>
      <c r="D109" s="6"/>
      <c r="E109" s="6"/>
      <c r="F109" s="12"/>
      <c r="G109" s="13"/>
      <c r="H109" s="14" t="str">
        <f>IF($F109="","",$F109*IF($G109="",IFERROR(IF(VLOOKUP($B109,Facturen!$A$3:$W$304,7,FALSE)="",Instellingen!$B$4,VLOOKUP($B109,Facturen!$A$3:$W$304,7,FALSE)),Instellingen!$B$4),$G109))</f>
        <v/>
      </c>
      <c r="I109" s="14" t="str">
        <f t="shared" si="7"/>
        <v/>
      </c>
      <c r="J109" s="18" t="str">
        <f>IF($E109="","",IF($E109="SRD",1,IF($E109="USD",IFERROR(INDEX(Instellingen!$B$22:$B$221,MATCH($C109,Instellingen!$A$22:$A$221,1)),""),IF($E109="EUR",IFERROR(INDEX(Instellingen!$C$22:$C$221,MATCH($C109,Instellingen!$A$22:$A$221,1)),""),""))))</f>
        <v/>
      </c>
      <c r="K109" s="19" t="str">
        <f>IF($B109="","",IFERROR(VLOOKUP($B109,Facturen!$A$3:$W$304,5,FALSE),""))</f>
        <v/>
      </c>
      <c r="L109" s="18" t="str">
        <f>IF($K109="","",IF($K109="SRD",1,IF($K109="USD",IFERROR(INDEX(Instellingen!$B$22:$B$221,MATCH($C109,Instellingen!$A$22:$A$221,1)),""),IF($K109="EUR",IFERROR(INDEX(Instellingen!$C$22:$C$221,MATCH($C109,Instellingen!$A$22:$A$221,1)),""),""))))</f>
        <v/>
      </c>
      <c r="M109" s="14" t="str">
        <f t="shared" si="8"/>
        <v/>
      </c>
      <c r="N109" s="14" t="str">
        <f t="shared" si="9"/>
        <v/>
      </c>
      <c r="O109" s="14" t="str">
        <f t="shared" si="10"/>
        <v/>
      </c>
      <c r="P109" s="14" t="str">
        <f t="shared" si="11"/>
        <v/>
      </c>
      <c r="Q109" s="14" t="str">
        <f t="shared" si="12"/>
        <v/>
      </c>
      <c r="R109" s="14" t="str">
        <f t="shared" si="13"/>
        <v/>
      </c>
    </row>
    <row r="110" spans="1:18" x14ac:dyDescent="0.3">
      <c r="A110" s="6"/>
      <c r="B110" s="6"/>
      <c r="C110" s="8"/>
      <c r="D110" s="6"/>
      <c r="E110" s="6"/>
      <c r="F110" s="12"/>
      <c r="G110" s="13"/>
      <c r="H110" s="14" t="str">
        <f>IF($F110="","",$F110*IF($G110="",IFERROR(IF(VLOOKUP($B110,Facturen!$A$3:$W$304,7,FALSE)="",Instellingen!$B$4,VLOOKUP($B110,Facturen!$A$3:$W$304,7,FALSE)),Instellingen!$B$4),$G110))</f>
        <v/>
      </c>
      <c r="I110" s="14" t="str">
        <f t="shared" si="7"/>
        <v/>
      </c>
      <c r="J110" s="18" t="str">
        <f>IF($E110="","",IF($E110="SRD",1,IF($E110="USD",IFERROR(INDEX(Instellingen!$B$22:$B$221,MATCH($C110,Instellingen!$A$22:$A$221,1)),""),IF($E110="EUR",IFERROR(INDEX(Instellingen!$C$22:$C$221,MATCH($C110,Instellingen!$A$22:$A$221,1)),""),""))))</f>
        <v/>
      </c>
      <c r="K110" s="19" t="str">
        <f>IF($B110="","",IFERROR(VLOOKUP($B110,Facturen!$A$3:$W$304,5,FALSE),""))</f>
        <v/>
      </c>
      <c r="L110" s="18" t="str">
        <f>IF($K110="","",IF($K110="SRD",1,IF($K110="USD",IFERROR(INDEX(Instellingen!$B$22:$B$221,MATCH($C110,Instellingen!$A$22:$A$221,1)),""),IF($K110="EUR",IFERROR(INDEX(Instellingen!$C$22:$C$221,MATCH($C110,Instellingen!$A$22:$A$221,1)),""),""))))</f>
        <v/>
      </c>
      <c r="M110" s="14" t="str">
        <f t="shared" si="8"/>
        <v/>
      </c>
      <c r="N110" s="14" t="str">
        <f t="shared" si="9"/>
        <v/>
      </c>
      <c r="O110" s="14" t="str">
        <f t="shared" si="10"/>
        <v/>
      </c>
      <c r="P110" s="14" t="str">
        <f t="shared" si="11"/>
        <v/>
      </c>
      <c r="Q110" s="14" t="str">
        <f t="shared" si="12"/>
        <v/>
      </c>
      <c r="R110" s="14" t="str">
        <f t="shared" si="13"/>
        <v/>
      </c>
    </row>
    <row r="111" spans="1:18" x14ac:dyDescent="0.3">
      <c r="A111" s="6"/>
      <c r="B111" s="6"/>
      <c r="C111" s="8"/>
      <c r="D111" s="6"/>
      <c r="E111" s="6"/>
      <c r="F111" s="12"/>
      <c r="G111" s="13"/>
      <c r="H111" s="14" t="str">
        <f>IF($F111="","",$F111*IF($G111="",IFERROR(IF(VLOOKUP($B111,Facturen!$A$3:$W$304,7,FALSE)="",Instellingen!$B$4,VLOOKUP($B111,Facturen!$A$3:$W$304,7,FALSE)),Instellingen!$B$4),$G111))</f>
        <v/>
      </c>
      <c r="I111" s="14" t="str">
        <f t="shared" si="7"/>
        <v/>
      </c>
      <c r="J111" s="18" t="str">
        <f>IF($E111="","",IF($E111="SRD",1,IF($E111="USD",IFERROR(INDEX(Instellingen!$B$22:$B$221,MATCH($C111,Instellingen!$A$22:$A$221,1)),""),IF($E111="EUR",IFERROR(INDEX(Instellingen!$C$22:$C$221,MATCH($C111,Instellingen!$A$22:$A$221,1)),""),""))))</f>
        <v/>
      </c>
      <c r="K111" s="19" t="str">
        <f>IF($B111="","",IFERROR(VLOOKUP($B111,Facturen!$A$3:$W$304,5,FALSE),""))</f>
        <v/>
      </c>
      <c r="L111" s="18" t="str">
        <f>IF($K111="","",IF($K111="SRD",1,IF($K111="USD",IFERROR(INDEX(Instellingen!$B$22:$B$221,MATCH($C111,Instellingen!$A$22:$A$221,1)),""),IF($K111="EUR",IFERROR(INDEX(Instellingen!$C$22:$C$221,MATCH($C111,Instellingen!$A$22:$A$221,1)),""),""))))</f>
        <v/>
      </c>
      <c r="M111" s="14" t="str">
        <f t="shared" si="8"/>
        <v/>
      </c>
      <c r="N111" s="14" t="str">
        <f t="shared" si="9"/>
        <v/>
      </c>
      <c r="O111" s="14" t="str">
        <f t="shared" si="10"/>
        <v/>
      </c>
      <c r="P111" s="14" t="str">
        <f t="shared" si="11"/>
        <v/>
      </c>
      <c r="Q111" s="14" t="str">
        <f t="shared" si="12"/>
        <v/>
      </c>
      <c r="R111" s="14" t="str">
        <f t="shared" si="13"/>
        <v/>
      </c>
    </row>
    <row r="112" spans="1:18" x14ac:dyDescent="0.3">
      <c r="A112" s="6"/>
      <c r="B112" s="6"/>
      <c r="C112" s="8"/>
      <c r="D112" s="6"/>
      <c r="E112" s="6"/>
      <c r="F112" s="12"/>
      <c r="G112" s="13"/>
      <c r="H112" s="14" t="str">
        <f>IF($F112="","",$F112*IF($G112="",IFERROR(IF(VLOOKUP($B112,Facturen!$A$3:$W$304,7,FALSE)="",Instellingen!$B$4,VLOOKUP($B112,Facturen!$A$3:$W$304,7,FALSE)),Instellingen!$B$4),$G112))</f>
        <v/>
      </c>
      <c r="I112" s="14" t="str">
        <f t="shared" si="7"/>
        <v/>
      </c>
      <c r="J112" s="18" t="str">
        <f>IF($E112="","",IF($E112="SRD",1,IF($E112="USD",IFERROR(INDEX(Instellingen!$B$22:$B$221,MATCH($C112,Instellingen!$A$22:$A$221,1)),""),IF($E112="EUR",IFERROR(INDEX(Instellingen!$C$22:$C$221,MATCH($C112,Instellingen!$A$22:$A$221,1)),""),""))))</f>
        <v/>
      </c>
      <c r="K112" s="19" t="str">
        <f>IF($B112="","",IFERROR(VLOOKUP($B112,Facturen!$A$3:$W$304,5,FALSE),""))</f>
        <v/>
      </c>
      <c r="L112" s="18" t="str">
        <f>IF($K112="","",IF($K112="SRD",1,IF($K112="USD",IFERROR(INDEX(Instellingen!$B$22:$B$221,MATCH($C112,Instellingen!$A$22:$A$221,1)),""),IF($K112="EUR",IFERROR(INDEX(Instellingen!$C$22:$C$221,MATCH($C112,Instellingen!$A$22:$A$221,1)),""),""))))</f>
        <v/>
      </c>
      <c r="M112" s="14" t="str">
        <f t="shared" si="8"/>
        <v/>
      </c>
      <c r="N112" s="14" t="str">
        <f t="shared" si="9"/>
        <v/>
      </c>
      <c r="O112" s="14" t="str">
        <f t="shared" si="10"/>
        <v/>
      </c>
      <c r="P112" s="14" t="str">
        <f t="shared" si="11"/>
        <v/>
      </c>
      <c r="Q112" s="14" t="str">
        <f t="shared" si="12"/>
        <v/>
      </c>
      <c r="R112" s="14" t="str">
        <f t="shared" si="13"/>
        <v/>
      </c>
    </row>
    <row r="113" spans="1:18" x14ac:dyDescent="0.3">
      <c r="A113" s="6"/>
      <c r="B113" s="6"/>
      <c r="C113" s="8"/>
      <c r="D113" s="6"/>
      <c r="E113" s="6"/>
      <c r="F113" s="12"/>
      <c r="G113" s="13"/>
      <c r="H113" s="14" t="str">
        <f>IF($F113="","",$F113*IF($G113="",IFERROR(IF(VLOOKUP($B113,Facturen!$A$3:$W$304,7,FALSE)="",Instellingen!$B$4,VLOOKUP($B113,Facturen!$A$3:$W$304,7,FALSE)),Instellingen!$B$4),$G113))</f>
        <v/>
      </c>
      <c r="I113" s="14" t="str">
        <f t="shared" si="7"/>
        <v/>
      </c>
      <c r="J113" s="18" t="str">
        <f>IF($E113="","",IF($E113="SRD",1,IF($E113="USD",IFERROR(INDEX(Instellingen!$B$22:$B$221,MATCH($C113,Instellingen!$A$22:$A$221,1)),""),IF($E113="EUR",IFERROR(INDEX(Instellingen!$C$22:$C$221,MATCH($C113,Instellingen!$A$22:$A$221,1)),""),""))))</f>
        <v/>
      </c>
      <c r="K113" s="19" t="str">
        <f>IF($B113="","",IFERROR(VLOOKUP($B113,Facturen!$A$3:$W$304,5,FALSE),""))</f>
        <v/>
      </c>
      <c r="L113" s="18" t="str">
        <f>IF($K113="","",IF($K113="SRD",1,IF($K113="USD",IFERROR(INDEX(Instellingen!$B$22:$B$221,MATCH($C113,Instellingen!$A$22:$A$221,1)),""),IF($K113="EUR",IFERROR(INDEX(Instellingen!$C$22:$C$221,MATCH($C113,Instellingen!$A$22:$A$221,1)),""),""))))</f>
        <v/>
      </c>
      <c r="M113" s="14" t="str">
        <f t="shared" si="8"/>
        <v/>
      </c>
      <c r="N113" s="14" t="str">
        <f t="shared" si="9"/>
        <v/>
      </c>
      <c r="O113" s="14" t="str">
        <f t="shared" si="10"/>
        <v/>
      </c>
      <c r="P113" s="14" t="str">
        <f t="shared" si="11"/>
        <v/>
      </c>
      <c r="Q113" s="14" t="str">
        <f t="shared" si="12"/>
        <v/>
      </c>
      <c r="R113" s="14" t="str">
        <f t="shared" si="13"/>
        <v/>
      </c>
    </row>
    <row r="114" spans="1:18" x14ac:dyDescent="0.3">
      <c r="A114" s="6"/>
      <c r="B114" s="6"/>
      <c r="C114" s="8"/>
      <c r="D114" s="6"/>
      <c r="E114" s="6"/>
      <c r="F114" s="12"/>
      <c r="G114" s="13"/>
      <c r="H114" s="14" t="str">
        <f>IF($F114="","",$F114*IF($G114="",IFERROR(IF(VLOOKUP($B114,Facturen!$A$3:$W$304,7,FALSE)="",Instellingen!$B$4,VLOOKUP($B114,Facturen!$A$3:$W$304,7,FALSE)),Instellingen!$B$4),$G114))</f>
        <v/>
      </c>
      <c r="I114" s="14" t="str">
        <f t="shared" si="7"/>
        <v/>
      </c>
      <c r="J114" s="18" t="str">
        <f>IF($E114="","",IF($E114="SRD",1,IF($E114="USD",IFERROR(INDEX(Instellingen!$B$22:$B$221,MATCH($C114,Instellingen!$A$22:$A$221,1)),""),IF($E114="EUR",IFERROR(INDEX(Instellingen!$C$22:$C$221,MATCH($C114,Instellingen!$A$22:$A$221,1)),""),""))))</f>
        <v/>
      </c>
      <c r="K114" s="19" t="str">
        <f>IF($B114="","",IFERROR(VLOOKUP($B114,Facturen!$A$3:$W$304,5,FALSE),""))</f>
        <v/>
      </c>
      <c r="L114" s="18" t="str">
        <f>IF($K114="","",IF($K114="SRD",1,IF($K114="USD",IFERROR(INDEX(Instellingen!$B$22:$B$221,MATCH($C114,Instellingen!$A$22:$A$221,1)),""),IF($K114="EUR",IFERROR(INDEX(Instellingen!$C$22:$C$221,MATCH($C114,Instellingen!$A$22:$A$221,1)),""),""))))</f>
        <v/>
      </c>
      <c r="M114" s="14" t="str">
        <f t="shared" si="8"/>
        <v/>
      </c>
      <c r="N114" s="14" t="str">
        <f t="shared" si="9"/>
        <v/>
      </c>
      <c r="O114" s="14" t="str">
        <f t="shared" si="10"/>
        <v/>
      </c>
      <c r="P114" s="14" t="str">
        <f t="shared" si="11"/>
        <v/>
      </c>
      <c r="Q114" s="14" t="str">
        <f t="shared" si="12"/>
        <v/>
      </c>
      <c r="R114" s="14" t="str">
        <f t="shared" si="13"/>
        <v/>
      </c>
    </row>
    <row r="115" spans="1:18" x14ac:dyDescent="0.3">
      <c r="A115" s="6"/>
      <c r="B115" s="6"/>
      <c r="C115" s="8"/>
      <c r="D115" s="6"/>
      <c r="E115" s="6"/>
      <c r="F115" s="12"/>
      <c r="G115" s="13"/>
      <c r="H115" s="14" t="str">
        <f>IF($F115="","",$F115*IF($G115="",IFERROR(IF(VLOOKUP($B115,Facturen!$A$3:$W$304,7,FALSE)="",Instellingen!$B$4,VLOOKUP($B115,Facturen!$A$3:$W$304,7,FALSE)),Instellingen!$B$4),$G115))</f>
        <v/>
      </c>
      <c r="I115" s="14" t="str">
        <f t="shared" si="7"/>
        <v/>
      </c>
      <c r="J115" s="18" t="str">
        <f>IF($E115="","",IF($E115="SRD",1,IF($E115="USD",IFERROR(INDEX(Instellingen!$B$22:$B$221,MATCH($C115,Instellingen!$A$22:$A$221,1)),""),IF($E115="EUR",IFERROR(INDEX(Instellingen!$C$22:$C$221,MATCH($C115,Instellingen!$A$22:$A$221,1)),""),""))))</f>
        <v/>
      </c>
      <c r="K115" s="19" t="str">
        <f>IF($B115="","",IFERROR(VLOOKUP($B115,Facturen!$A$3:$W$304,5,FALSE),""))</f>
        <v/>
      </c>
      <c r="L115" s="18" t="str">
        <f>IF($K115="","",IF($K115="SRD",1,IF($K115="USD",IFERROR(INDEX(Instellingen!$B$22:$B$221,MATCH($C115,Instellingen!$A$22:$A$221,1)),""),IF($K115="EUR",IFERROR(INDEX(Instellingen!$C$22:$C$221,MATCH($C115,Instellingen!$A$22:$A$221,1)),""),""))))</f>
        <v/>
      </c>
      <c r="M115" s="14" t="str">
        <f t="shared" si="8"/>
        <v/>
      </c>
      <c r="N115" s="14" t="str">
        <f t="shared" si="9"/>
        <v/>
      </c>
      <c r="O115" s="14" t="str">
        <f t="shared" si="10"/>
        <v/>
      </c>
      <c r="P115" s="14" t="str">
        <f t="shared" si="11"/>
        <v/>
      </c>
      <c r="Q115" s="14" t="str">
        <f t="shared" si="12"/>
        <v/>
      </c>
      <c r="R115" s="14" t="str">
        <f t="shared" si="13"/>
        <v/>
      </c>
    </row>
    <row r="116" spans="1:18" x14ac:dyDescent="0.3">
      <c r="A116" s="6"/>
      <c r="B116" s="6"/>
      <c r="C116" s="8"/>
      <c r="D116" s="6"/>
      <c r="E116" s="6"/>
      <c r="F116" s="12"/>
      <c r="G116" s="13"/>
      <c r="H116" s="14" t="str">
        <f>IF($F116="","",$F116*IF($G116="",IFERROR(IF(VLOOKUP($B116,Facturen!$A$3:$W$304,7,FALSE)="",Instellingen!$B$4,VLOOKUP($B116,Facturen!$A$3:$W$304,7,FALSE)),Instellingen!$B$4),$G116))</f>
        <v/>
      </c>
      <c r="I116" s="14" t="str">
        <f t="shared" si="7"/>
        <v/>
      </c>
      <c r="J116" s="18" t="str">
        <f>IF($E116="","",IF($E116="SRD",1,IF($E116="USD",IFERROR(INDEX(Instellingen!$B$22:$B$221,MATCH($C116,Instellingen!$A$22:$A$221,1)),""),IF($E116="EUR",IFERROR(INDEX(Instellingen!$C$22:$C$221,MATCH($C116,Instellingen!$A$22:$A$221,1)),""),""))))</f>
        <v/>
      </c>
      <c r="K116" s="19" t="str">
        <f>IF($B116="","",IFERROR(VLOOKUP($B116,Facturen!$A$3:$W$304,5,FALSE),""))</f>
        <v/>
      </c>
      <c r="L116" s="18" t="str">
        <f>IF($K116="","",IF($K116="SRD",1,IF($K116="USD",IFERROR(INDEX(Instellingen!$B$22:$B$221,MATCH($C116,Instellingen!$A$22:$A$221,1)),""),IF($K116="EUR",IFERROR(INDEX(Instellingen!$C$22:$C$221,MATCH($C116,Instellingen!$A$22:$A$221,1)),""),""))))</f>
        <v/>
      </c>
      <c r="M116" s="14" t="str">
        <f t="shared" si="8"/>
        <v/>
      </c>
      <c r="N116" s="14" t="str">
        <f t="shared" si="9"/>
        <v/>
      </c>
      <c r="O116" s="14" t="str">
        <f t="shared" si="10"/>
        <v/>
      </c>
      <c r="P116" s="14" t="str">
        <f t="shared" si="11"/>
        <v/>
      </c>
      <c r="Q116" s="14" t="str">
        <f t="shared" si="12"/>
        <v/>
      </c>
      <c r="R116" s="14" t="str">
        <f t="shared" si="13"/>
        <v/>
      </c>
    </row>
    <row r="117" spans="1:18" x14ac:dyDescent="0.3">
      <c r="A117" s="6"/>
      <c r="B117" s="6"/>
      <c r="C117" s="8"/>
      <c r="D117" s="6"/>
      <c r="E117" s="6"/>
      <c r="F117" s="12"/>
      <c r="G117" s="13"/>
      <c r="H117" s="14" t="str">
        <f>IF($F117="","",$F117*IF($G117="",IFERROR(IF(VLOOKUP($B117,Facturen!$A$3:$W$304,7,FALSE)="",Instellingen!$B$4,VLOOKUP($B117,Facturen!$A$3:$W$304,7,FALSE)),Instellingen!$B$4),$G117))</f>
        <v/>
      </c>
      <c r="I117" s="14" t="str">
        <f t="shared" si="7"/>
        <v/>
      </c>
      <c r="J117" s="18" t="str">
        <f>IF($E117="","",IF($E117="SRD",1,IF($E117="USD",IFERROR(INDEX(Instellingen!$B$22:$B$221,MATCH($C117,Instellingen!$A$22:$A$221,1)),""),IF($E117="EUR",IFERROR(INDEX(Instellingen!$C$22:$C$221,MATCH($C117,Instellingen!$A$22:$A$221,1)),""),""))))</f>
        <v/>
      </c>
      <c r="K117" s="19" t="str">
        <f>IF($B117="","",IFERROR(VLOOKUP($B117,Facturen!$A$3:$W$304,5,FALSE),""))</f>
        <v/>
      </c>
      <c r="L117" s="18" t="str">
        <f>IF($K117="","",IF($K117="SRD",1,IF($K117="USD",IFERROR(INDEX(Instellingen!$B$22:$B$221,MATCH($C117,Instellingen!$A$22:$A$221,1)),""),IF($K117="EUR",IFERROR(INDEX(Instellingen!$C$22:$C$221,MATCH($C117,Instellingen!$A$22:$A$221,1)),""),""))))</f>
        <v/>
      </c>
      <c r="M117" s="14" t="str">
        <f t="shared" si="8"/>
        <v/>
      </c>
      <c r="N117" s="14" t="str">
        <f t="shared" si="9"/>
        <v/>
      </c>
      <c r="O117" s="14" t="str">
        <f t="shared" si="10"/>
        <v/>
      </c>
      <c r="P117" s="14" t="str">
        <f t="shared" si="11"/>
        <v/>
      </c>
      <c r="Q117" s="14" t="str">
        <f t="shared" si="12"/>
        <v/>
      </c>
      <c r="R117" s="14" t="str">
        <f t="shared" si="13"/>
        <v/>
      </c>
    </row>
    <row r="118" spans="1:18" x14ac:dyDescent="0.3">
      <c r="A118" s="6"/>
      <c r="B118" s="6"/>
      <c r="C118" s="8"/>
      <c r="D118" s="6"/>
      <c r="E118" s="6"/>
      <c r="F118" s="12"/>
      <c r="G118" s="13"/>
      <c r="H118" s="14" t="str">
        <f>IF($F118="","",$F118*IF($G118="",IFERROR(IF(VLOOKUP($B118,Facturen!$A$3:$W$304,7,FALSE)="",Instellingen!$B$4,VLOOKUP($B118,Facturen!$A$3:$W$304,7,FALSE)),Instellingen!$B$4),$G118))</f>
        <v/>
      </c>
      <c r="I118" s="14" t="str">
        <f t="shared" si="7"/>
        <v/>
      </c>
      <c r="J118" s="18" t="str">
        <f>IF($E118="","",IF($E118="SRD",1,IF($E118="USD",IFERROR(INDEX(Instellingen!$B$22:$B$221,MATCH($C118,Instellingen!$A$22:$A$221,1)),""),IF($E118="EUR",IFERROR(INDEX(Instellingen!$C$22:$C$221,MATCH($C118,Instellingen!$A$22:$A$221,1)),""),""))))</f>
        <v/>
      </c>
      <c r="K118" s="19" t="str">
        <f>IF($B118="","",IFERROR(VLOOKUP($B118,Facturen!$A$3:$W$304,5,FALSE),""))</f>
        <v/>
      </c>
      <c r="L118" s="18" t="str">
        <f>IF($K118="","",IF($K118="SRD",1,IF($K118="USD",IFERROR(INDEX(Instellingen!$B$22:$B$221,MATCH($C118,Instellingen!$A$22:$A$221,1)),""),IF($K118="EUR",IFERROR(INDEX(Instellingen!$C$22:$C$221,MATCH($C118,Instellingen!$A$22:$A$221,1)),""),""))))</f>
        <v/>
      </c>
      <c r="M118" s="14" t="str">
        <f t="shared" si="8"/>
        <v/>
      </c>
      <c r="N118" s="14" t="str">
        <f t="shared" si="9"/>
        <v/>
      </c>
      <c r="O118" s="14" t="str">
        <f t="shared" si="10"/>
        <v/>
      </c>
      <c r="P118" s="14" t="str">
        <f t="shared" si="11"/>
        <v/>
      </c>
      <c r="Q118" s="14" t="str">
        <f t="shared" si="12"/>
        <v/>
      </c>
      <c r="R118" s="14" t="str">
        <f t="shared" si="13"/>
        <v/>
      </c>
    </row>
    <row r="119" spans="1:18" x14ac:dyDescent="0.3">
      <c r="A119" s="6"/>
      <c r="B119" s="6"/>
      <c r="C119" s="8"/>
      <c r="D119" s="6"/>
      <c r="E119" s="6"/>
      <c r="F119" s="12"/>
      <c r="G119" s="13"/>
      <c r="H119" s="14" t="str">
        <f>IF($F119="","",$F119*IF($G119="",IFERROR(IF(VLOOKUP($B119,Facturen!$A$3:$W$304,7,FALSE)="",Instellingen!$B$4,VLOOKUP($B119,Facturen!$A$3:$W$304,7,FALSE)),Instellingen!$B$4),$G119))</f>
        <v/>
      </c>
      <c r="I119" s="14" t="str">
        <f t="shared" si="7"/>
        <v/>
      </c>
      <c r="J119" s="18" t="str">
        <f>IF($E119="","",IF($E119="SRD",1,IF($E119="USD",IFERROR(INDEX(Instellingen!$B$22:$B$221,MATCH($C119,Instellingen!$A$22:$A$221,1)),""),IF($E119="EUR",IFERROR(INDEX(Instellingen!$C$22:$C$221,MATCH($C119,Instellingen!$A$22:$A$221,1)),""),""))))</f>
        <v/>
      </c>
      <c r="K119" s="19" t="str">
        <f>IF($B119="","",IFERROR(VLOOKUP($B119,Facturen!$A$3:$W$304,5,FALSE),""))</f>
        <v/>
      </c>
      <c r="L119" s="18" t="str">
        <f>IF($K119="","",IF($K119="SRD",1,IF($K119="USD",IFERROR(INDEX(Instellingen!$B$22:$B$221,MATCH($C119,Instellingen!$A$22:$A$221,1)),""),IF($K119="EUR",IFERROR(INDEX(Instellingen!$C$22:$C$221,MATCH($C119,Instellingen!$A$22:$A$221,1)),""),""))))</f>
        <v/>
      </c>
      <c r="M119" s="14" t="str">
        <f t="shared" si="8"/>
        <v/>
      </c>
      <c r="N119" s="14" t="str">
        <f t="shared" si="9"/>
        <v/>
      </c>
      <c r="O119" s="14" t="str">
        <f t="shared" si="10"/>
        <v/>
      </c>
      <c r="P119" s="14" t="str">
        <f t="shared" si="11"/>
        <v/>
      </c>
      <c r="Q119" s="14" t="str">
        <f t="shared" si="12"/>
        <v/>
      </c>
      <c r="R119" s="14" t="str">
        <f t="shared" si="13"/>
        <v/>
      </c>
    </row>
    <row r="120" spans="1:18" x14ac:dyDescent="0.3">
      <c r="A120" s="6"/>
      <c r="B120" s="6"/>
      <c r="C120" s="8"/>
      <c r="D120" s="6"/>
      <c r="E120" s="6"/>
      <c r="F120" s="12"/>
      <c r="G120" s="13"/>
      <c r="H120" s="14" t="str">
        <f>IF($F120="","",$F120*IF($G120="",IFERROR(IF(VLOOKUP($B120,Facturen!$A$3:$W$304,7,FALSE)="",Instellingen!$B$4,VLOOKUP($B120,Facturen!$A$3:$W$304,7,FALSE)),Instellingen!$B$4),$G120))</f>
        <v/>
      </c>
      <c r="I120" s="14" t="str">
        <f t="shared" si="7"/>
        <v/>
      </c>
      <c r="J120" s="18" t="str">
        <f>IF($E120="","",IF($E120="SRD",1,IF($E120="USD",IFERROR(INDEX(Instellingen!$B$22:$B$221,MATCH($C120,Instellingen!$A$22:$A$221,1)),""),IF($E120="EUR",IFERROR(INDEX(Instellingen!$C$22:$C$221,MATCH($C120,Instellingen!$A$22:$A$221,1)),""),""))))</f>
        <v/>
      </c>
      <c r="K120" s="19" t="str">
        <f>IF($B120="","",IFERROR(VLOOKUP($B120,Facturen!$A$3:$W$304,5,FALSE),""))</f>
        <v/>
      </c>
      <c r="L120" s="18" t="str">
        <f>IF($K120="","",IF($K120="SRD",1,IF($K120="USD",IFERROR(INDEX(Instellingen!$B$22:$B$221,MATCH($C120,Instellingen!$A$22:$A$221,1)),""),IF($K120="EUR",IFERROR(INDEX(Instellingen!$C$22:$C$221,MATCH($C120,Instellingen!$A$22:$A$221,1)),""),""))))</f>
        <v/>
      </c>
      <c r="M120" s="14" t="str">
        <f t="shared" si="8"/>
        <v/>
      </c>
      <c r="N120" s="14" t="str">
        <f t="shared" si="9"/>
        <v/>
      </c>
      <c r="O120" s="14" t="str">
        <f t="shared" si="10"/>
        <v/>
      </c>
      <c r="P120" s="14" t="str">
        <f t="shared" si="11"/>
        <v/>
      </c>
      <c r="Q120" s="14" t="str">
        <f t="shared" si="12"/>
        <v/>
      </c>
      <c r="R120" s="14" t="str">
        <f t="shared" si="13"/>
        <v/>
      </c>
    </row>
    <row r="121" spans="1:18" x14ac:dyDescent="0.3">
      <c r="A121" s="6"/>
      <c r="B121" s="6"/>
      <c r="C121" s="8"/>
      <c r="D121" s="6"/>
      <c r="E121" s="6"/>
      <c r="F121" s="12"/>
      <c r="G121" s="13"/>
      <c r="H121" s="14" t="str">
        <f>IF($F121="","",$F121*IF($G121="",IFERROR(IF(VLOOKUP($B121,Facturen!$A$3:$W$304,7,FALSE)="",Instellingen!$B$4,VLOOKUP($B121,Facturen!$A$3:$W$304,7,FALSE)),Instellingen!$B$4),$G121))</f>
        <v/>
      </c>
      <c r="I121" s="14" t="str">
        <f t="shared" si="7"/>
        <v/>
      </c>
      <c r="J121" s="18" t="str">
        <f>IF($E121="","",IF($E121="SRD",1,IF($E121="USD",IFERROR(INDEX(Instellingen!$B$22:$B$221,MATCH($C121,Instellingen!$A$22:$A$221,1)),""),IF($E121="EUR",IFERROR(INDEX(Instellingen!$C$22:$C$221,MATCH($C121,Instellingen!$A$22:$A$221,1)),""),""))))</f>
        <v/>
      </c>
      <c r="K121" s="19" t="str">
        <f>IF($B121="","",IFERROR(VLOOKUP($B121,Facturen!$A$3:$W$304,5,FALSE),""))</f>
        <v/>
      </c>
      <c r="L121" s="18" t="str">
        <f>IF($K121="","",IF($K121="SRD",1,IF($K121="USD",IFERROR(INDEX(Instellingen!$B$22:$B$221,MATCH($C121,Instellingen!$A$22:$A$221,1)),""),IF($K121="EUR",IFERROR(INDEX(Instellingen!$C$22:$C$221,MATCH($C121,Instellingen!$A$22:$A$221,1)),""),""))))</f>
        <v/>
      </c>
      <c r="M121" s="14" t="str">
        <f t="shared" si="8"/>
        <v/>
      </c>
      <c r="N121" s="14" t="str">
        <f t="shared" si="9"/>
        <v/>
      </c>
      <c r="O121" s="14" t="str">
        <f t="shared" si="10"/>
        <v/>
      </c>
      <c r="P121" s="14" t="str">
        <f t="shared" si="11"/>
        <v/>
      </c>
      <c r="Q121" s="14" t="str">
        <f t="shared" si="12"/>
        <v/>
      </c>
      <c r="R121" s="14" t="str">
        <f t="shared" si="13"/>
        <v/>
      </c>
    </row>
    <row r="122" spans="1:18" x14ac:dyDescent="0.3">
      <c r="A122" s="6"/>
      <c r="B122" s="6"/>
      <c r="C122" s="8"/>
      <c r="D122" s="6"/>
      <c r="E122" s="6"/>
      <c r="F122" s="12"/>
      <c r="G122" s="13"/>
      <c r="H122" s="14" t="str">
        <f>IF($F122="","",$F122*IF($G122="",IFERROR(IF(VLOOKUP($B122,Facturen!$A$3:$W$304,7,FALSE)="",Instellingen!$B$4,VLOOKUP($B122,Facturen!$A$3:$W$304,7,FALSE)),Instellingen!$B$4),$G122))</f>
        <v/>
      </c>
      <c r="I122" s="14" t="str">
        <f t="shared" si="7"/>
        <v/>
      </c>
      <c r="J122" s="18" t="str">
        <f>IF($E122="","",IF($E122="SRD",1,IF($E122="USD",IFERROR(INDEX(Instellingen!$B$22:$B$221,MATCH($C122,Instellingen!$A$22:$A$221,1)),""),IF($E122="EUR",IFERROR(INDEX(Instellingen!$C$22:$C$221,MATCH($C122,Instellingen!$A$22:$A$221,1)),""),""))))</f>
        <v/>
      </c>
      <c r="K122" s="19" t="str">
        <f>IF($B122="","",IFERROR(VLOOKUP($B122,Facturen!$A$3:$W$304,5,FALSE),""))</f>
        <v/>
      </c>
      <c r="L122" s="18" t="str">
        <f>IF($K122="","",IF($K122="SRD",1,IF($K122="USD",IFERROR(INDEX(Instellingen!$B$22:$B$221,MATCH($C122,Instellingen!$A$22:$A$221,1)),""),IF($K122="EUR",IFERROR(INDEX(Instellingen!$C$22:$C$221,MATCH($C122,Instellingen!$A$22:$A$221,1)),""),""))))</f>
        <v/>
      </c>
      <c r="M122" s="14" t="str">
        <f t="shared" si="8"/>
        <v/>
      </c>
      <c r="N122" s="14" t="str">
        <f t="shared" si="9"/>
        <v/>
      </c>
      <c r="O122" s="14" t="str">
        <f t="shared" si="10"/>
        <v/>
      </c>
      <c r="P122" s="14" t="str">
        <f t="shared" si="11"/>
        <v/>
      </c>
      <c r="Q122" s="14" t="str">
        <f t="shared" si="12"/>
        <v/>
      </c>
      <c r="R122" s="14" t="str">
        <f t="shared" si="13"/>
        <v/>
      </c>
    </row>
    <row r="123" spans="1:18" x14ac:dyDescent="0.3">
      <c r="A123" s="6"/>
      <c r="B123" s="6"/>
      <c r="C123" s="8"/>
      <c r="D123" s="6"/>
      <c r="E123" s="6"/>
      <c r="F123" s="12"/>
      <c r="G123" s="13"/>
      <c r="H123" s="14" t="str">
        <f>IF($F123="","",$F123*IF($G123="",IFERROR(IF(VLOOKUP($B123,Facturen!$A$3:$W$304,7,FALSE)="",Instellingen!$B$4,VLOOKUP($B123,Facturen!$A$3:$W$304,7,FALSE)),Instellingen!$B$4),$G123))</f>
        <v/>
      </c>
      <c r="I123" s="14" t="str">
        <f t="shared" si="7"/>
        <v/>
      </c>
      <c r="J123" s="18" t="str">
        <f>IF($E123="","",IF($E123="SRD",1,IF($E123="USD",IFERROR(INDEX(Instellingen!$B$22:$B$221,MATCH($C123,Instellingen!$A$22:$A$221,1)),""),IF($E123="EUR",IFERROR(INDEX(Instellingen!$C$22:$C$221,MATCH($C123,Instellingen!$A$22:$A$221,1)),""),""))))</f>
        <v/>
      </c>
      <c r="K123" s="19" t="str">
        <f>IF($B123="","",IFERROR(VLOOKUP($B123,Facturen!$A$3:$W$304,5,FALSE),""))</f>
        <v/>
      </c>
      <c r="L123" s="18" t="str">
        <f>IF($K123="","",IF($K123="SRD",1,IF($K123="USD",IFERROR(INDEX(Instellingen!$B$22:$B$221,MATCH($C123,Instellingen!$A$22:$A$221,1)),""),IF($K123="EUR",IFERROR(INDEX(Instellingen!$C$22:$C$221,MATCH($C123,Instellingen!$A$22:$A$221,1)),""),""))))</f>
        <v/>
      </c>
      <c r="M123" s="14" t="str">
        <f t="shared" si="8"/>
        <v/>
      </c>
      <c r="N123" s="14" t="str">
        <f t="shared" si="9"/>
        <v/>
      </c>
      <c r="O123" s="14" t="str">
        <f t="shared" si="10"/>
        <v/>
      </c>
      <c r="P123" s="14" t="str">
        <f t="shared" si="11"/>
        <v/>
      </c>
      <c r="Q123" s="14" t="str">
        <f t="shared" si="12"/>
        <v/>
      </c>
      <c r="R123" s="14" t="str">
        <f t="shared" si="13"/>
        <v/>
      </c>
    </row>
    <row r="124" spans="1:18" x14ac:dyDescent="0.3">
      <c r="A124" s="6"/>
      <c r="B124" s="6"/>
      <c r="C124" s="8"/>
      <c r="D124" s="6"/>
      <c r="E124" s="6"/>
      <c r="F124" s="12"/>
      <c r="G124" s="13"/>
      <c r="H124" s="14" t="str">
        <f>IF($F124="","",$F124*IF($G124="",IFERROR(IF(VLOOKUP($B124,Facturen!$A$3:$W$304,7,FALSE)="",Instellingen!$B$4,VLOOKUP($B124,Facturen!$A$3:$W$304,7,FALSE)),Instellingen!$B$4),$G124))</f>
        <v/>
      </c>
      <c r="I124" s="14" t="str">
        <f t="shared" si="7"/>
        <v/>
      </c>
      <c r="J124" s="18" t="str">
        <f>IF($E124="","",IF($E124="SRD",1,IF($E124="USD",IFERROR(INDEX(Instellingen!$B$22:$B$221,MATCH($C124,Instellingen!$A$22:$A$221,1)),""),IF($E124="EUR",IFERROR(INDEX(Instellingen!$C$22:$C$221,MATCH($C124,Instellingen!$A$22:$A$221,1)),""),""))))</f>
        <v/>
      </c>
      <c r="K124" s="19" t="str">
        <f>IF($B124="","",IFERROR(VLOOKUP($B124,Facturen!$A$3:$W$304,5,FALSE),""))</f>
        <v/>
      </c>
      <c r="L124" s="18" t="str">
        <f>IF($K124="","",IF($K124="SRD",1,IF($K124="USD",IFERROR(INDEX(Instellingen!$B$22:$B$221,MATCH($C124,Instellingen!$A$22:$A$221,1)),""),IF($K124="EUR",IFERROR(INDEX(Instellingen!$C$22:$C$221,MATCH($C124,Instellingen!$A$22:$A$221,1)),""),""))))</f>
        <v/>
      </c>
      <c r="M124" s="14" t="str">
        <f t="shared" si="8"/>
        <v/>
      </c>
      <c r="N124" s="14" t="str">
        <f t="shared" si="9"/>
        <v/>
      </c>
      <c r="O124" s="14" t="str">
        <f t="shared" si="10"/>
        <v/>
      </c>
      <c r="P124" s="14" t="str">
        <f t="shared" si="11"/>
        <v/>
      </c>
      <c r="Q124" s="14" t="str">
        <f t="shared" si="12"/>
        <v/>
      </c>
      <c r="R124" s="14" t="str">
        <f t="shared" si="13"/>
        <v/>
      </c>
    </row>
    <row r="125" spans="1:18" x14ac:dyDescent="0.3">
      <c r="A125" s="6"/>
      <c r="B125" s="6"/>
      <c r="C125" s="8"/>
      <c r="D125" s="6"/>
      <c r="E125" s="6"/>
      <c r="F125" s="12"/>
      <c r="G125" s="13"/>
      <c r="H125" s="14" t="str">
        <f>IF($F125="","",$F125*IF($G125="",IFERROR(IF(VLOOKUP($B125,Facturen!$A$3:$W$304,7,FALSE)="",Instellingen!$B$4,VLOOKUP($B125,Facturen!$A$3:$W$304,7,FALSE)),Instellingen!$B$4),$G125))</f>
        <v/>
      </c>
      <c r="I125" s="14" t="str">
        <f t="shared" si="7"/>
        <v/>
      </c>
      <c r="J125" s="18" t="str">
        <f>IF($E125="","",IF($E125="SRD",1,IF($E125="USD",IFERROR(INDEX(Instellingen!$B$22:$B$221,MATCH($C125,Instellingen!$A$22:$A$221,1)),""),IF($E125="EUR",IFERROR(INDEX(Instellingen!$C$22:$C$221,MATCH($C125,Instellingen!$A$22:$A$221,1)),""),""))))</f>
        <v/>
      </c>
      <c r="K125" s="19" t="str">
        <f>IF($B125="","",IFERROR(VLOOKUP($B125,Facturen!$A$3:$W$304,5,FALSE),""))</f>
        <v/>
      </c>
      <c r="L125" s="18" t="str">
        <f>IF($K125="","",IF($K125="SRD",1,IF($K125="USD",IFERROR(INDEX(Instellingen!$B$22:$B$221,MATCH($C125,Instellingen!$A$22:$A$221,1)),""),IF($K125="EUR",IFERROR(INDEX(Instellingen!$C$22:$C$221,MATCH($C125,Instellingen!$A$22:$A$221,1)),""),""))))</f>
        <v/>
      </c>
      <c r="M125" s="14" t="str">
        <f t="shared" si="8"/>
        <v/>
      </c>
      <c r="N125" s="14" t="str">
        <f t="shared" si="9"/>
        <v/>
      </c>
      <c r="O125" s="14" t="str">
        <f t="shared" si="10"/>
        <v/>
      </c>
      <c r="P125" s="14" t="str">
        <f t="shared" si="11"/>
        <v/>
      </c>
      <c r="Q125" s="14" t="str">
        <f t="shared" si="12"/>
        <v/>
      </c>
      <c r="R125" s="14" t="str">
        <f t="shared" si="13"/>
        <v/>
      </c>
    </row>
    <row r="126" spans="1:18" x14ac:dyDescent="0.3">
      <c r="A126" s="6"/>
      <c r="B126" s="6"/>
      <c r="C126" s="8"/>
      <c r="D126" s="6"/>
      <c r="E126" s="6"/>
      <c r="F126" s="12"/>
      <c r="G126" s="13"/>
      <c r="H126" s="14" t="str">
        <f>IF($F126="","",$F126*IF($G126="",IFERROR(IF(VLOOKUP($B126,Facturen!$A$3:$W$304,7,FALSE)="",Instellingen!$B$4,VLOOKUP($B126,Facturen!$A$3:$W$304,7,FALSE)),Instellingen!$B$4),$G126))</f>
        <v/>
      </c>
      <c r="I126" s="14" t="str">
        <f t="shared" si="7"/>
        <v/>
      </c>
      <c r="J126" s="18" t="str">
        <f>IF($E126="","",IF($E126="SRD",1,IF($E126="USD",IFERROR(INDEX(Instellingen!$B$22:$B$221,MATCH($C126,Instellingen!$A$22:$A$221,1)),""),IF($E126="EUR",IFERROR(INDEX(Instellingen!$C$22:$C$221,MATCH($C126,Instellingen!$A$22:$A$221,1)),""),""))))</f>
        <v/>
      </c>
      <c r="K126" s="19" t="str">
        <f>IF($B126="","",IFERROR(VLOOKUP($B126,Facturen!$A$3:$W$304,5,FALSE),""))</f>
        <v/>
      </c>
      <c r="L126" s="18" t="str">
        <f>IF($K126="","",IF($K126="SRD",1,IF($K126="USD",IFERROR(INDEX(Instellingen!$B$22:$B$221,MATCH($C126,Instellingen!$A$22:$A$221,1)),""),IF($K126="EUR",IFERROR(INDEX(Instellingen!$C$22:$C$221,MATCH($C126,Instellingen!$A$22:$A$221,1)),""),""))))</f>
        <v/>
      </c>
      <c r="M126" s="14" t="str">
        <f t="shared" si="8"/>
        <v/>
      </c>
      <c r="N126" s="14" t="str">
        <f t="shared" si="9"/>
        <v/>
      </c>
      <c r="O126" s="14" t="str">
        <f t="shared" si="10"/>
        <v/>
      </c>
      <c r="P126" s="14" t="str">
        <f t="shared" si="11"/>
        <v/>
      </c>
      <c r="Q126" s="14" t="str">
        <f t="shared" si="12"/>
        <v/>
      </c>
      <c r="R126" s="14" t="str">
        <f t="shared" si="13"/>
        <v/>
      </c>
    </row>
    <row r="127" spans="1:18" x14ac:dyDescent="0.3">
      <c r="A127" s="6"/>
      <c r="B127" s="6"/>
      <c r="C127" s="8"/>
      <c r="D127" s="6"/>
      <c r="E127" s="6"/>
      <c r="F127" s="12"/>
      <c r="G127" s="13"/>
      <c r="H127" s="14" t="str">
        <f>IF($F127="","",$F127*IF($G127="",IFERROR(IF(VLOOKUP($B127,Facturen!$A$3:$W$304,7,FALSE)="",Instellingen!$B$4,VLOOKUP($B127,Facturen!$A$3:$W$304,7,FALSE)),Instellingen!$B$4),$G127))</f>
        <v/>
      </c>
      <c r="I127" s="14" t="str">
        <f t="shared" si="7"/>
        <v/>
      </c>
      <c r="J127" s="18" t="str">
        <f>IF($E127="","",IF($E127="SRD",1,IF($E127="USD",IFERROR(INDEX(Instellingen!$B$22:$B$221,MATCH($C127,Instellingen!$A$22:$A$221,1)),""),IF($E127="EUR",IFERROR(INDEX(Instellingen!$C$22:$C$221,MATCH($C127,Instellingen!$A$22:$A$221,1)),""),""))))</f>
        <v/>
      </c>
      <c r="K127" s="19" t="str">
        <f>IF($B127="","",IFERROR(VLOOKUP($B127,Facturen!$A$3:$W$304,5,FALSE),""))</f>
        <v/>
      </c>
      <c r="L127" s="18" t="str">
        <f>IF($K127="","",IF($K127="SRD",1,IF($K127="USD",IFERROR(INDEX(Instellingen!$B$22:$B$221,MATCH($C127,Instellingen!$A$22:$A$221,1)),""),IF($K127="EUR",IFERROR(INDEX(Instellingen!$C$22:$C$221,MATCH($C127,Instellingen!$A$22:$A$221,1)),""),""))))</f>
        <v/>
      </c>
      <c r="M127" s="14" t="str">
        <f t="shared" si="8"/>
        <v/>
      </c>
      <c r="N127" s="14" t="str">
        <f t="shared" si="9"/>
        <v/>
      </c>
      <c r="O127" s="14" t="str">
        <f t="shared" si="10"/>
        <v/>
      </c>
      <c r="P127" s="14" t="str">
        <f t="shared" si="11"/>
        <v/>
      </c>
      <c r="Q127" s="14" t="str">
        <f t="shared" si="12"/>
        <v/>
      </c>
      <c r="R127" s="14" t="str">
        <f t="shared" si="13"/>
        <v/>
      </c>
    </row>
    <row r="128" spans="1:18" x14ac:dyDescent="0.3">
      <c r="A128" s="6"/>
      <c r="B128" s="6"/>
      <c r="C128" s="8"/>
      <c r="D128" s="6"/>
      <c r="E128" s="6"/>
      <c r="F128" s="12"/>
      <c r="G128" s="13"/>
      <c r="H128" s="14" t="str">
        <f>IF($F128="","",$F128*IF($G128="",IFERROR(IF(VLOOKUP($B128,Facturen!$A$3:$W$304,7,FALSE)="",Instellingen!$B$4,VLOOKUP($B128,Facturen!$A$3:$W$304,7,FALSE)),Instellingen!$B$4),$G128))</f>
        <v/>
      </c>
      <c r="I128" s="14" t="str">
        <f t="shared" si="7"/>
        <v/>
      </c>
      <c r="J128" s="18" t="str">
        <f>IF($E128="","",IF($E128="SRD",1,IF($E128="USD",IFERROR(INDEX(Instellingen!$B$22:$B$221,MATCH($C128,Instellingen!$A$22:$A$221,1)),""),IF($E128="EUR",IFERROR(INDEX(Instellingen!$C$22:$C$221,MATCH($C128,Instellingen!$A$22:$A$221,1)),""),""))))</f>
        <v/>
      </c>
      <c r="K128" s="19" t="str">
        <f>IF($B128="","",IFERROR(VLOOKUP($B128,Facturen!$A$3:$W$304,5,FALSE),""))</f>
        <v/>
      </c>
      <c r="L128" s="18" t="str">
        <f>IF($K128="","",IF($K128="SRD",1,IF($K128="USD",IFERROR(INDEX(Instellingen!$B$22:$B$221,MATCH($C128,Instellingen!$A$22:$A$221,1)),""),IF($K128="EUR",IFERROR(INDEX(Instellingen!$C$22:$C$221,MATCH($C128,Instellingen!$A$22:$A$221,1)),""),""))))</f>
        <v/>
      </c>
      <c r="M128" s="14" t="str">
        <f t="shared" si="8"/>
        <v/>
      </c>
      <c r="N128" s="14" t="str">
        <f t="shared" si="9"/>
        <v/>
      </c>
      <c r="O128" s="14" t="str">
        <f t="shared" si="10"/>
        <v/>
      </c>
      <c r="P128" s="14" t="str">
        <f t="shared" si="11"/>
        <v/>
      </c>
      <c r="Q128" s="14" t="str">
        <f t="shared" si="12"/>
        <v/>
      </c>
      <c r="R128" s="14" t="str">
        <f t="shared" si="13"/>
        <v/>
      </c>
    </row>
    <row r="129" spans="1:18" x14ac:dyDescent="0.3">
      <c r="A129" s="6"/>
      <c r="B129" s="6"/>
      <c r="C129" s="8"/>
      <c r="D129" s="6"/>
      <c r="E129" s="6"/>
      <c r="F129" s="12"/>
      <c r="G129" s="13"/>
      <c r="H129" s="14" t="str">
        <f>IF($F129="","",$F129*IF($G129="",IFERROR(IF(VLOOKUP($B129,Facturen!$A$3:$W$304,7,FALSE)="",Instellingen!$B$4,VLOOKUP($B129,Facturen!$A$3:$W$304,7,FALSE)),Instellingen!$B$4),$G129))</f>
        <v/>
      </c>
      <c r="I129" s="14" t="str">
        <f t="shared" si="7"/>
        <v/>
      </c>
      <c r="J129" s="18" t="str">
        <f>IF($E129="","",IF($E129="SRD",1,IF($E129="USD",IFERROR(INDEX(Instellingen!$B$22:$B$221,MATCH($C129,Instellingen!$A$22:$A$221,1)),""),IF($E129="EUR",IFERROR(INDEX(Instellingen!$C$22:$C$221,MATCH($C129,Instellingen!$A$22:$A$221,1)),""),""))))</f>
        <v/>
      </c>
      <c r="K129" s="19" t="str">
        <f>IF($B129="","",IFERROR(VLOOKUP($B129,Facturen!$A$3:$W$304,5,FALSE),""))</f>
        <v/>
      </c>
      <c r="L129" s="18" t="str">
        <f>IF($K129="","",IF($K129="SRD",1,IF($K129="USD",IFERROR(INDEX(Instellingen!$B$22:$B$221,MATCH($C129,Instellingen!$A$22:$A$221,1)),""),IF($K129="EUR",IFERROR(INDEX(Instellingen!$C$22:$C$221,MATCH($C129,Instellingen!$A$22:$A$221,1)),""),""))))</f>
        <v/>
      </c>
      <c r="M129" s="14" t="str">
        <f t="shared" si="8"/>
        <v/>
      </c>
      <c r="N129" s="14" t="str">
        <f t="shared" si="9"/>
        <v/>
      </c>
      <c r="O129" s="14" t="str">
        <f t="shared" si="10"/>
        <v/>
      </c>
      <c r="P129" s="14" t="str">
        <f t="shared" si="11"/>
        <v/>
      </c>
      <c r="Q129" s="14" t="str">
        <f t="shared" si="12"/>
        <v/>
      </c>
      <c r="R129" s="14" t="str">
        <f t="shared" si="13"/>
        <v/>
      </c>
    </row>
    <row r="130" spans="1:18" x14ac:dyDescent="0.3">
      <c r="A130" s="6"/>
      <c r="B130" s="6"/>
      <c r="C130" s="8"/>
      <c r="D130" s="6"/>
      <c r="E130" s="6"/>
      <c r="F130" s="12"/>
      <c r="G130" s="13"/>
      <c r="H130" s="14" t="str">
        <f>IF($F130="","",$F130*IF($G130="",IFERROR(IF(VLOOKUP($B130,Facturen!$A$3:$W$304,7,FALSE)="",Instellingen!$B$4,VLOOKUP($B130,Facturen!$A$3:$W$304,7,FALSE)),Instellingen!$B$4),$G130))</f>
        <v/>
      </c>
      <c r="I130" s="14" t="str">
        <f t="shared" si="7"/>
        <v/>
      </c>
      <c r="J130" s="18" t="str">
        <f>IF($E130="","",IF($E130="SRD",1,IF($E130="USD",IFERROR(INDEX(Instellingen!$B$22:$B$221,MATCH($C130,Instellingen!$A$22:$A$221,1)),""),IF($E130="EUR",IFERROR(INDEX(Instellingen!$C$22:$C$221,MATCH($C130,Instellingen!$A$22:$A$221,1)),""),""))))</f>
        <v/>
      </c>
      <c r="K130" s="19" t="str">
        <f>IF($B130="","",IFERROR(VLOOKUP($B130,Facturen!$A$3:$W$304,5,FALSE),""))</f>
        <v/>
      </c>
      <c r="L130" s="18" t="str">
        <f>IF($K130="","",IF($K130="SRD",1,IF($K130="USD",IFERROR(INDEX(Instellingen!$B$22:$B$221,MATCH($C130,Instellingen!$A$22:$A$221,1)),""),IF($K130="EUR",IFERROR(INDEX(Instellingen!$C$22:$C$221,MATCH($C130,Instellingen!$A$22:$A$221,1)),""),""))))</f>
        <v/>
      </c>
      <c r="M130" s="14" t="str">
        <f t="shared" si="8"/>
        <v/>
      </c>
      <c r="N130" s="14" t="str">
        <f t="shared" si="9"/>
        <v/>
      </c>
      <c r="O130" s="14" t="str">
        <f t="shared" si="10"/>
        <v/>
      </c>
      <c r="P130" s="14" t="str">
        <f t="shared" si="11"/>
        <v/>
      </c>
      <c r="Q130" s="14" t="str">
        <f t="shared" si="12"/>
        <v/>
      </c>
      <c r="R130" s="14" t="str">
        <f t="shared" si="13"/>
        <v/>
      </c>
    </row>
    <row r="131" spans="1:18" x14ac:dyDescent="0.3">
      <c r="A131" s="6"/>
      <c r="B131" s="6"/>
      <c r="C131" s="8"/>
      <c r="D131" s="6"/>
      <c r="E131" s="6"/>
      <c r="F131" s="12"/>
      <c r="G131" s="13"/>
      <c r="H131" s="14" t="str">
        <f>IF($F131="","",$F131*IF($G131="",IFERROR(IF(VLOOKUP($B131,Facturen!$A$3:$W$304,7,FALSE)="",Instellingen!$B$4,VLOOKUP($B131,Facturen!$A$3:$W$304,7,FALSE)),Instellingen!$B$4),$G131))</f>
        <v/>
      </c>
      <c r="I131" s="14" t="str">
        <f t="shared" ref="I131:I194" si="14">IF($F131="","",$F131+$H131)</f>
        <v/>
      </c>
      <c r="J131" s="18" t="str">
        <f>IF($E131="","",IF($E131="SRD",1,IF($E131="USD",IFERROR(INDEX(Instellingen!$B$22:$B$221,MATCH($C131,Instellingen!$A$22:$A$221,1)),""),IF($E131="EUR",IFERROR(INDEX(Instellingen!$C$22:$C$221,MATCH($C131,Instellingen!$A$22:$A$221,1)),""),""))))</f>
        <v/>
      </c>
      <c r="K131" s="19" t="str">
        <f>IF($B131="","",IFERROR(VLOOKUP($B131,Facturen!$A$3:$W$304,5,FALSE),""))</f>
        <v/>
      </c>
      <c r="L131" s="18" t="str">
        <f>IF($K131="","",IF($K131="SRD",1,IF($K131="USD",IFERROR(INDEX(Instellingen!$B$22:$B$221,MATCH($C131,Instellingen!$A$22:$A$221,1)),""),IF($K131="EUR",IFERROR(INDEX(Instellingen!$C$22:$C$221,MATCH($C131,Instellingen!$A$22:$A$221,1)),""),""))))</f>
        <v/>
      </c>
      <c r="M131" s="14" t="str">
        <f t="shared" ref="M131:M194" si="15">IF($F131="","",IFERROR($F131*$J131/$L131,0))</f>
        <v/>
      </c>
      <c r="N131" s="14" t="str">
        <f t="shared" ref="N131:N194" si="16">IF($H131="","",IFERROR($H131*$J131/$L131,0))</f>
        <v/>
      </c>
      <c r="O131" s="14" t="str">
        <f t="shared" ref="O131:O194" si="17">IF($I131="","",IFERROR($I131*$J131/$L131,0))</f>
        <v/>
      </c>
      <c r="P131" s="14" t="str">
        <f t="shared" ref="P131:P194" si="18">IF($F131="","",IFERROR($F131*$J131,0))</f>
        <v/>
      </c>
      <c r="Q131" s="14" t="str">
        <f t="shared" ref="Q131:Q194" si="19">IF($H131="","",IFERROR($H131*$J131,0))</f>
        <v/>
      </c>
      <c r="R131" s="14" t="str">
        <f t="shared" ref="R131:R194" si="20">IF($I131="","",IFERROR($I131*$J131,0))</f>
        <v/>
      </c>
    </row>
    <row r="132" spans="1:18" x14ac:dyDescent="0.3">
      <c r="A132" s="6"/>
      <c r="B132" s="6"/>
      <c r="C132" s="8"/>
      <c r="D132" s="6"/>
      <c r="E132" s="6"/>
      <c r="F132" s="12"/>
      <c r="G132" s="13"/>
      <c r="H132" s="14" t="str">
        <f>IF($F132="","",$F132*IF($G132="",IFERROR(IF(VLOOKUP($B132,Facturen!$A$3:$W$304,7,FALSE)="",Instellingen!$B$4,VLOOKUP($B132,Facturen!$A$3:$W$304,7,FALSE)),Instellingen!$B$4),$G132))</f>
        <v/>
      </c>
      <c r="I132" s="14" t="str">
        <f t="shared" si="14"/>
        <v/>
      </c>
      <c r="J132" s="18" t="str">
        <f>IF($E132="","",IF($E132="SRD",1,IF($E132="USD",IFERROR(INDEX(Instellingen!$B$22:$B$221,MATCH($C132,Instellingen!$A$22:$A$221,1)),""),IF($E132="EUR",IFERROR(INDEX(Instellingen!$C$22:$C$221,MATCH($C132,Instellingen!$A$22:$A$221,1)),""),""))))</f>
        <v/>
      </c>
      <c r="K132" s="19" t="str">
        <f>IF($B132="","",IFERROR(VLOOKUP($B132,Facturen!$A$3:$W$304,5,FALSE),""))</f>
        <v/>
      </c>
      <c r="L132" s="18" t="str">
        <f>IF($K132="","",IF($K132="SRD",1,IF($K132="USD",IFERROR(INDEX(Instellingen!$B$22:$B$221,MATCH($C132,Instellingen!$A$22:$A$221,1)),""),IF($K132="EUR",IFERROR(INDEX(Instellingen!$C$22:$C$221,MATCH($C132,Instellingen!$A$22:$A$221,1)),""),""))))</f>
        <v/>
      </c>
      <c r="M132" s="14" t="str">
        <f t="shared" si="15"/>
        <v/>
      </c>
      <c r="N132" s="14" t="str">
        <f t="shared" si="16"/>
        <v/>
      </c>
      <c r="O132" s="14" t="str">
        <f t="shared" si="17"/>
        <v/>
      </c>
      <c r="P132" s="14" t="str">
        <f t="shared" si="18"/>
        <v/>
      </c>
      <c r="Q132" s="14" t="str">
        <f t="shared" si="19"/>
        <v/>
      </c>
      <c r="R132" s="14" t="str">
        <f t="shared" si="20"/>
        <v/>
      </c>
    </row>
    <row r="133" spans="1:18" x14ac:dyDescent="0.3">
      <c r="A133" s="6"/>
      <c r="B133" s="6"/>
      <c r="C133" s="8"/>
      <c r="D133" s="6"/>
      <c r="E133" s="6"/>
      <c r="F133" s="12"/>
      <c r="G133" s="13"/>
      <c r="H133" s="14" t="str">
        <f>IF($F133="","",$F133*IF($G133="",IFERROR(IF(VLOOKUP($B133,Facturen!$A$3:$W$304,7,FALSE)="",Instellingen!$B$4,VLOOKUP($B133,Facturen!$A$3:$W$304,7,FALSE)),Instellingen!$B$4),$G133))</f>
        <v/>
      </c>
      <c r="I133" s="14" t="str">
        <f t="shared" si="14"/>
        <v/>
      </c>
      <c r="J133" s="18" t="str">
        <f>IF($E133="","",IF($E133="SRD",1,IF($E133="USD",IFERROR(INDEX(Instellingen!$B$22:$B$221,MATCH($C133,Instellingen!$A$22:$A$221,1)),""),IF($E133="EUR",IFERROR(INDEX(Instellingen!$C$22:$C$221,MATCH($C133,Instellingen!$A$22:$A$221,1)),""),""))))</f>
        <v/>
      </c>
      <c r="K133" s="19" t="str">
        <f>IF($B133="","",IFERROR(VLOOKUP($B133,Facturen!$A$3:$W$304,5,FALSE),""))</f>
        <v/>
      </c>
      <c r="L133" s="18" t="str">
        <f>IF($K133="","",IF($K133="SRD",1,IF($K133="USD",IFERROR(INDEX(Instellingen!$B$22:$B$221,MATCH($C133,Instellingen!$A$22:$A$221,1)),""),IF($K133="EUR",IFERROR(INDEX(Instellingen!$C$22:$C$221,MATCH($C133,Instellingen!$A$22:$A$221,1)),""),""))))</f>
        <v/>
      </c>
      <c r="M133" s="14" t="str">
        <f t="shared" si="15"/>
        <v/>
      </c>
      <c r="N133" s="14" t="str">
        <f t="shared" si="16"/>
        <v/>
      </c>
      <c r="O133" s="14" t="str">
        <f t="shared" si="17"/>
        <v/>
      </c>
      <c r="P133" s="14" t="str">
        <f t="shared" si="18"/>
        <v/>
      </c>
      <c r="Q133" s="14" t="str">
        <f t="shared" si="19"/>
        <v/>
      </c>
      <c r="R133" s="14" t="str">
        <f t="shared" si="20"/>
        <v/>
      </c>
    </row>
    <row r="134" spans="1:18" x14ac:dyDescent="0.3">
      <c r="A134" s="6"/>
      <c r="B134" s="6"/>
      <c r="C134" s="8"/>
      <c r="D134" s="6"/>
      <c r="E134" s="6"/>
      <c r="F134" s="12"/>
      <c r="G134" s="13"/>
      <c r="H134" s="14" t="str">
        <f>IF($F134="","",$F134*IF($G134="",IFERROR(IF(VLOOKUP($B134,Facturen!$A$3:$W$304,7,FALSE)="",Instellingen!$B$4,VLOOKUP($B134,Facturen!$A$3:$W$304,7,FALSE)),Instellingen!$B$4),$G134))</f>
        <v/>
      </c>
      <c r="I134" s="14" t="str">
        <f t="shared" si="14"/>
        <v/>
      </c>
      <c r="J134" s="18" t="str">
        <f>IF($E134="","",IF($E134="SRD",1,IF($E134="USD",IFERROR(INDEX(Instellingen!$B$22:$B$221,MATCH($C134,Instellingen!$A$22:$A$221,1)),""),IF($E134="EUR",IFERROR(INDEX(Instellingen!$C$22:$C$221,MATCH($C134,Instellingen!$A$22:$A$221,1)),""),""))))</f>
        <v/>
      </c>
      <c r="K134" s="19" t="str">
        <f>IF($B134="","",IFERROR(VLOOKUP($B134,Facturen!$A$3:$W$304,5,FALSE),""))</f>
        <v/>
      </c>
      <c r="L134" s="18" t="str">
        <f>IF($K134="","",IF($K134="SRD",1,IF($K134="USD",IFERROR(INDEX(Instellingen!$B$22:$B$221,MATCH($C134,Instellingen!$A$22:$A$221,1)),""),IF($K134="EUR",IFERROR(INDEX(Instellingen!$C$22:$C$221,MATCH($C134,Instellingen!$A$22:$A$221,1)),""),""))))</f>
        <v/>
      </c>
      <c r="M134" s="14" t="str">
        <f t="shared" si="15"/>
        <v/>
      </c>
      <c r="N134" s="14" t="str">
        <f t="shared" si="16"/>
        <v/>
      </c>
      <c r="O134" s="14" t="str">
        <f t="shared" si="17"/>
        <v/>
      </c>
      <c r="P134" s="14" t="str">
        <f t="shared" si="18"/>
        <v/>
      </c>
      <c r="Q134" s="14" t="str">
        <f t="shared" si="19"/>
        <v/>
      </c>
      <c r="R134" s="14" t="str">
        <f t="shared" si="20"/>
        <v/>
      </c>
    </row>
    <row r="135" spans="1:18" x14ac:dyDescent="0.3">
      <c r="A135" s="6"/>
      <c r="B135" s="6"/>
      <c r="C135" s="8"/>
      <c r="D135" s="6"/>
      <c r="E135" s="6"/>
      <c r="F135" s="12"/>
      <c r="G135" s="13"/>
      <c r="H135" s="14" t="str">
        <f>IF($F135="","",$F135*IF($G135="",IFERROR(IF(VLOOKUP($B135,Facturen!$A$3:$W$304,7,FALSE)="",Instellingen!$B$4,VLOOKUP($B135,Facturen!$A$3:$W$304,7,FALSE)),Instellingen!$B$4),$G135))</f>
        <v/>
      </c>
      <c r="I135" s="14" t="str">
        <f t="shared" si="14"/>
        <v/>
      </c>
      <c r="J135" s="18" t="str">
        <f>IF($E135="","",IF($E135="SRD",1,IF($E135="USD",IFERROR(INDEX(Instellingen!$B$22:$B$221,MATCH($C135,Instellingen!$A$22:$A$221,1)),""),IF($E135="EUR",IFERROR(INDEX(Instellingen!$C$22:$C$221,MATCH($C135,Instellingen!$A$22:$A$221,1)),""),""))))</f>
        <v/>
      </c>
      <c r="K135" s="19" t="str">
        <f>IF($B135="","",IFERROR(VLOOKUP($B135,Facturen!$A$3:$W$304,5,FALSE),""))</f>
        <v/>
      </c>
      <c r="L135" s="18" t="str">
        <f>IF($K135="","",IF($K135="SRD",1,IF($K135="USD",IFERROR(INDEX(Instellingen!$B$22:$B$221,MATCH($C135,Instellingen!$A$22:$A$221,1)),""),IF($K135="EUR",IFERROR(INDEX(Instellingen!$C$22:$C$221,MATCH($C135,Instellingen!$A$22:$A$221,1)),""),""))))</f>
        <v/>
      </c>
      <c r="M135" s="14" t="str">
        <f t="shared" si="15"/>
        <v/>
      </c>
      <c r="N135" s="14" t="str">
        <f t="shared" si="16"/>
        <v/>
      </c>
      <c r="O135" s="14" t="str">
        <f t="shared" si="17"/>
        <v/>
      </c>
      <c r="P135" s="14" t="str">
        <f t="shared" si="18"/>
        <v/>
      </c>
      <c r="Q135" s="14" t="str">
        <f t="shared" si="19"/>
        <v/>
      </c>
      <c r="R135" s="14" t="str">
        <f t="shared" si="20"/>
        <v/>
      </c>
    </row>
    <row r="136" spans="1:18" x14ac:dyDescent="0.3">
      <c r="A136" s="6"/>
      <c r="B136" s="6"/>
      <c r="C136" s="8"/>
      <c r="D136" s="6"/>
      <c r="E136" s="6"/>
      <c r="F136" s="12"/>
      <c r="G136" s="13"/>
      <c r="H136" s="14" t="str">
        <f>IF($F136="","",$F136*IF($G136="",IFERROR(IF(VLOOKUP($B136,Facturen!$A$3:$W$304,7,FALSE)="",Instellingen!$B$4,VLOOKUP($B136,Facturen!$A$3:$W$304,7,FALSE)),Instellingen!$B$4),$G136))</f>
        <v/>
      </c>
      <c r="I136" s="14" t="str">
        <f t="shared" si="14"/>
        <v/>
      </c>
      <c r="J136" s="18" t="str">
        <f>IF($E136="","",IF($E136="SRD",1,IF($E136="USD",IFERROR(INDEX(Instellingen!$B$22:$B$221,MATCH($C136,Instellingen!$A$22:$A$221,1)),""),IF($E136="EUR",IFERROR(INDEX(Instellingen!$C$22:$C$221,MATCH($C136,Instellingen!$A$22:$A$221,1)),""),""))))</f>
        <v/>
      </c>
      <c r="K136" s="19" t="str">
        <f>IF($B136="","",IFERROR(VLOOKUP($B136,Facturen!$A$3:$W$304,5,FALSE),""))</f>
        <v/>
      </c>
      <c r="L136" s="18" t="str">
        <f>IF($K136="","",IF($K136="SRD",1,IF($K136="USD",IFERROR(INDEX(Instellingen!$B$22:$B$221,MATCH($C136,Instellingen!$A$22:$A$221,1)),""),IF($K136="EUR",IFERROR(INDEX(Instellingen!$C$22:$C$221,MATCH($C136,Instellingen!$A$22:$A$221,1)),""),""))))</f>
        <v/>
      </c>
      <c r="M136" s="14" t="str">
        <f t="shared" si="15"/>
        <v/>
      </c>
      <c r="N136" s="14" t="str">
        <f t="shared" si="16"/>
        <v/>
      </c>
      <c r="O136" s="14" t="str">
        <f t="shared" si="17"/>
        <v/>
      </c>
      <c r="P136" s="14" t="str">
        <f t="shared" si="18"/>
        <v/>
      </c>
      <c r="Q136" s="14" t="str">
        <f t="shared" si="19"/>
        <v/>
      </c>
      <c r="R136" s="14" t="str">
        <f t="shared" si="20"/>
        <v/>
      </c>
    </row>
    <row r="137" spans="1:18" x14ac:dyDescent="0.3">
      <c r="A137" s="6"/>
      <c r="B137" s="6"/>
      <c r="C137" s="8"/>
      <c r="D137" s="6"/>
      <c r="E137" s="6"/>
      <c r="F137" s="12"/>
      <c r="G137" s="13"/>
      <c r="H137" s="14" t="str">
        <f>IF($F137="","",$F137*IF($G137="",IFERROR(IF(VLOOKUP($B137,Facturen!$A$3:$W$304,7,FALSE)="",Instellingen!$B$4,VLOOKUP($B137,Facturen!$A$3:$W$304,7,FALSE)),Instellingen!$B$4),$G137))</f>
        <v/>
      </c>
      <c r="I137" s="14" t="str">
        <f t="shared" si="14"/>
        <v/>
      </c>
      <c r="J137" s="18" t="str">
        <f>IF($E137="","",IF($E137="SRD",1,IF($E137="USD",IFERROR(INDEX(Instellingen!$B$22:$B$221,MATCH($C137,Instellingen!$A$22:$A$221,1)),""),IF($E137="EUR",IFERROR(INDEX(Instellingen!$C$22:$C$221,MATCH($C137,Instellingen!$A$22:$A$221,1)),""),""))))</f>
        <v/>
      </c>
      <c r="K137" s="19" t="str">
        <f>IF($B137="","",IFERROR(VLOOKUP($B137,Facturen!$A$3:$W$304,5,FALSE),""))</f>
        <v/>
      </c>
      <c r="L137" s="18" t="str">
        <f>IF($K137="","",IF($K137="SRD",1,IF($K137="USD",IFERROR(INDEX(Instellingen!$B$22:$B$221,MATCH($C137,Instellingen!$A$22:$A$221,1)),""),IF($K137="EUR",IFERROR(INDEX(Instellingen!$C$22:$C$221,MATCH($C137,Instellingen!$A$22:$A$221,1)),""),""))))</f>
        <v/>
      </c>
      <c r="M137" s="14" t="str">
        <f t="shared" si="15"/>
        <v/>
      </c>
      <c r="N137" s="14" t="str">
        <f t="shared" si="16"/>
        <v/>
      </c>
      <c r="O137" s="14" t="str">
        <f t="shared" si="17"/>
        <v/>
      </c>
      <c r="P137" s="14" t="str">
        <f t="shared" si="18"/>
        <v/>
      </c>
      <c r="Q137" s="14" t="str">
        <f t="shared" si="19"/>
        <v/>
      </c>
      <c r="R137" s="14" t="str">
        <f t="shared" si="20"/>
        <v/>
      </c>
    </row>
    <row r="138" spans="1:18" x14ac:dyDescent="0.3">
      <c r="A138" s="6"/>
      <c r="B138" s="6"/>
      <c r="C138" s="8"/>
      <c r="D138" s="6"/>
      <c r="E138" s="6"/>
      <c r="F138" s="12"/>
      <c r="G138" s="13"/>
      <c r="H138" s="14" t="str">
        <f>IF($F138="","",$F138*IF($G138="",IFERROR(IF(VLOOKUP($B138,Facturen!$A$3:$W$304,7,FALSE)="",Instellingen!$B$4,VLOOKUP($B138,Facturen!$A$3:$W$304,7,FALSE)),Instellingen!$B$4),$G138))</f>
        <v/>
      </c>
      <c r="I138" s="14" t="str">
        <f t="shared" si="14"/>
        <v/>
      </c>
      <c r="J138" s="18" t="str">
        <f>IF($E138="","",IF($E138="SRD",1,IF($E138="USD",IFERROR(INDEX(Instellingen!$B$22:$B$221,MATCH($C138,Instellingen!$A$22:$A$221,1)),""),IF($E138="EUR",IFERROR(INDEX(Instellingen!$C$22:$C$221,MATCH($C138,Instellingen!$A$22:$A$221,1)),""),""))))</f>
        <v/>
      </c>
      <c r="K138" s="19" t="str">
        <f>IF($B138="","",IFERROR(VLOOKUP($B138,Facturen!$A$3:$W$304,5,FALSE),""))</f>
        <v/>
      </c>
      <c r="L138" s="18" t="str">
        <f>IF($K138="","",IF($K138="SRD",1,IF($K138="USD",IFERROR(INDEX(Instellingen!$B$22:$B$221,MATCH($C138,Instellingen!$A$22:$A$221,1)),""),IF($K138="EUR",IFERROR(INDEX(Instellingen!$C$22:$C$221,MATCH($C138,Instellingen!$A$22:$A$221,1)),""),""))))</f>
        <v/>
      </c>
      <c r="M138" s="14" t="str">
        <f t="shared" si="15"/>
        <v/>
      </c>
      <c r="N138" s="14" t="str">
        <f t="shared" si="16"/>
        <v/>
      </c>
      <c r="O138" s="14" t="str">
        <f t="shared" si="17"/>
        <v/>
      </c>
      <c r="P138" s="14" t="str">
        <f t="shared" si="18"/>
        <v/>
      </c>
      <c r="Q138" s="14" t="str">
        <f t="shared" si="19"/>
        <v/>
      </c>
      <c r="R138" s="14" t="str">
        <f t="shared" si="20"/>
        <v/>
      </c>
    </row>
    <row r="139" spans="1:18" x14ac:dyDescent="0.3">
      <c r="A139" s="6"/>
      <c r="B139" s="6"/>
      <c r="C139" s="8"/>
      <c r="D139" s="6"/>
      <c r="E139" s="6"/>
      <c r="F139" s="12"/>
      <c r="G139" s="13"/>
      <c r="H139" s="14" t="str">
        <f>IF($F139="","",$F139*IF($G139="",IFERROR(IF(VLOOKUP($B139,Facturen!$A$3:$W$304,7,FALSE)="",Instellingen!$B$4,VLOOKUP($B139,Facturen!$A$3:$W$304,7,FALSE)),Instellingen!$B$4),$G139))</f>
        <v/>
      </c>
      <c r="I139" s="14" t="str">
        <f t="shared" si="14"/>
        <v/>
      </c>
      <c r="J139" s="18" t="str">
        <f>IF($E139="","",IF($E139="SRD",1,IF($E139="USD",IFERROR(INDEX(Instellingen!$B$22:$B$221,MATCH($C139,Instellingen!$A$22:$A$221,1)),""),IF($E139="EUR",IFERROR(INDEX(Instellingen!$C$22:$C$221,MATCH($C139,Instellingen!$A$22:$A$221,1)),""),""))))</f>
        <v/>
      </c>
      <c r="K139" s="19" t="str">
        <f>IF($B139="","",IFERROR(VLOOKUP($B139,Facturen!$A$3:$W$304,5,FALSE),""))</f>
        <v/>
      </c>
      <c r="L139" s="18" t="str">
        <f>IF($K139="","",IF($K139="SRD",1,IF($K139="USD",IFERROR(INDEX(Instellingen!$B$22:$B$221,MATCH($C139,Instellingen!$A$22:$A$221,1)),""),IF($K139="EUR",IFERROR(INDEX(Instellingen!$C$22:$C$221,MATCH($C139,Instellingen!$A$22:$A$221,1)),""),""))))</f>
        <v/>
      </c>
      <c r="M139" s="14" t="str">
        <f t="shared" si="15"/>
        <v/>
      </c>
      <c r="N139" s="14" t="str">
        <f t="shared" si="16"/>
        <v/>
      </c>
      <c r="O139" s="14" t="str">
        <f t="shared" si="17"/>
        <v/>
      </c>
      <c r="P139" s="14" t="str">
        <f t="shared" si="18"/>
        <v/>
      </c>
      <c r="Q139" s="14" t="str">
        <f t="shared" si="19"/>
        <v/>
      </c>
      <c r="R139" s="14" t="str">
        <f t="shared" si="20"/>
        <v/>
      </c>
    </row>
    <row r="140" spans="1:18" x14ac:dyDescent="0.3">
      <c r="A140" s="6"/>
      <c r="B140" s="6"/>
      <c r="C140" s="8"/>
      <c r="D140" s="6"/>
      <c r="E140" s="6"/>
      <c r="F140" s="12"/>
      <c r="G140" s="13"/>
      <c r="H140" s="14" t="str">
        <f>IF($F140="","",$F140*IF($G140="",IFERROR(IF(VLOOKUP($B140,Facturen!$A$3:$W$304,7,FALSE)="",Instellingen!$B$4,VLOOKUP($B140,Facturen!$A$3:$W$304,7,FALSE)),Instellingen!$B$4),$G140))</f>
        <v/>
      </c>
      <c r="I140" s="14" t="str">
        <f t="shared" si="14"/>
        <v/>
      </c>
      <c r="J140" s="18" t="str">
        <f>IF($E140="","",IF($E140="SRD",1,IF($E140="USD",IFERROR(INDEX(Instellingen!$B$22:$B$221,MATCH($C140,Instellingen!$A$22:$A$221,1)),""),IF($E140="EUR",IFERROR(INDEX(Instellingen!$C$22:$C$221,MATCH($C140,Instellingen!$A$22:$A$221,1)),""),""))))</f>
        <v/>
      </c>
      <c r="K140" s="19" t="str">
        <f>IF($B140="","",IFERROR(VLOOKUP($B140,Facturen!$A$3:$W$304,5,FALSE),""))</f>
        <v/>
      </c>
      <c r="L140" s="18" t="str">
        <f>IF($K140="","",IF($K140="SRD",1,IF($K140="USD",IFERROR(INDEX(Instellingen!$B$22:$B$221,MATCH($C140,Instellingen!$A$22:$A$221,1)),""),IF($K140="EUR",IFERROR(INDEX(Instellingen!$C$22:$C$221,MATCH($C140,Instellingen!$A$22:$A$221,1)),""),""))))</f>
        <v/>
      </c>
      <c r="M140" s="14" t="str">
        <f t="shared" si="15"/>
        <v/>
      </c>
      <c r="N140" s="14" t="str">
        <f t="shared" si="16"/>
        <v/>
      </c>
      <c r="O140" s="14" t="str">
        <f t="shared" si="17"/>
        <v/>
      </c>
      <c r="P140" s="14" t="str">
        <f t="shared" si="18"/>
        <v/>
      </c>
      <c r="Q140" s="14" t="str">
        <f t="shared" si="19"/>
        <v/>
      </c>
      <c r="R140" s="14" t="str">
        <f t="shared" si="20"/>
        <v/>
      </c>
    </row>
    <row r="141" spans="1:18" x14ac:dyDescent="0.3">
      <c r="A141" s="6"/>
      <c r="B141" s="6"/>
      <c r="C141" s="8"/>
      <c r="D141" s="6"/>
      <c r="E141" s="6"/>
      <c r="F141" s="12"/>
      <c r="G141" s="13"/>
      <c r="H141" s="14" t="str">
        <f>IF($F141="","",$F141*IF($G141="",IFERROR(IF(VLOOKUP($B141,Facturen!$A$3:$W$304,7,FALSE)="",Instellingen!$B$4,VLOOKUP($B141,Facturen!$A$3:$W$304,7,FALSE)),Instellingen!$B$4),$G141))</f>
        <v/>
      </c>
      <c r="I141" s="14" t="str">
        <f t="shared" si="14"/>
        <v/>
      </c>
      <c r="J141" s="18" t="str">
        <f>IF($E141="","",IF($E141="SRD",1,IF($E141="USD",IFERROR(INDEX(Instellingen!$B$22:$B$221,MATCH($C141,Instellingen!$A$22:$A$221,1)),""),IF($E141="EUR",IFERROR(INDEX(Instellingen!$C$22:$C$221,MATCH($C141,Instellingen!$A$22:$A$221,1)),""),""))))</f>
        <v/>
      </c>
      <c r="K141" s="19" t="str">
        <f>IF($B141="","",IFERROR(VLOOKUP($B141,Facturen!$A$3:$W$304,5,FALSE),""))</f>
        <v/>
      </c>
      <c r="L141" s="18" t="str">
        <f>IF($K141="","",IF($K141="SRD",1,IF($K141="USD",IFERROR(INDEX(Instellingen!$B$22:$B$221,MATCH($C141,Instellingen!$A$22:$A$221,1)),""),IF($K141="EUR",IFERROR(INDEX(Instellingen!$C$22:$C$221,MATCH($C141,Instellingen!$A$22:$A$221,1)),""),""))))</f>
        <v/>
      </c>
      <c r="M141" s="14" t="str">
        <f t="shared" si="15"/>
        <v/>
      </c>
      <c r="N141" s="14" t="str">
        <f t="shared" si="16"/>
        <v/>
      </c>
      <c r="O141" s="14" t="str">
        <f t="shared" si="17"/>
        <v/>
      </c>
      <c r="P141" s="14" t="str">
        <f t="shared" si="18"/>
        <v/>
      </c>
      <c r="Q141" s="14" t="str">
        <f t="shared" si="19"/>
        <v/>
      </c>
      <c r="R141" s="14" t="str">
        <f t="shared" si="20"/>
        <v/>
      </c>
    </row>
    <row r="142" spans="1:18" x14ac:dyDescent="0.3">
      <c r="A142" s="6"/>
      <c r="B142" s="6"/>
      <c r="C142" s="8"/>
      <c r="D142" s="6"/>
      <c r="E142" s="6"/>
      <c r="F142" s="12"/>
      <c r="G142" s="13"/>
      <c r="H142" s="14" t="str">
        <f>IF($F142="","",$F142*IF($G142="",IFERROR(IF(VLOOKUP($B142,Facturen!$A$3:$W$304,7,FALSE)="",Instellingen!$B$4,VLOOKUP($B142,Facturen!$A$3:$W$304,7,FALSE)),Instellingen!$B$4),$G142))</f>
        <v/>
      </c>
      <c r="I142" s="14" t="str">
        <f t="shared" si="14"/>
        <v/>
      </c>
      <c r="J142" s="18" t="str">
        <f>IF($E142="","",IF($E142="SRD",1,IF($E142="USD",IFERROR(INDEX(Instellingen!$B$22:$B$221,MATCH($C142,Instellingen!$A$22:$A$221,1)),""),IF($E142="EUR",IFERROR(INDEX(Instellingen!$C$22:$C$221,MATCH($C142,Instellingen!$A$22:$A$221,1)),""),""))))</f>
        <v/>
      </c>
      <c r="K142" s="19" t="str">
        <f>IF($B142="","",IFERROR(VLOOKUP($B142,Facturen!$A$3:$W$304,5,FALSE),""))</f>
        <v/>
      </c>
      <c r="L142" s="18" t="str">
        <f>IF($K142="","",IF($K142="SRD",1,IF($K142="USD",IFERROR(INDEX(Instellingen!$B$22:$B$221,MATCH($C142,Instellingen!$A$22:$A$221,1)),""),IF($K142="EUR",IFERROR(INDEX(Instellingen!$C$22:$C$221,MATCH($C142,Instellingen!$A$22:$A$221,1)),""),""))))</f>
        <v/>
      </c>
      <c r="M142" s="14" t="str">
        <f t="shared" si="15"/>
        <v/>
      </c>
      <c r="N142" s="14" t="str">
        <f t="shared" si="16"/>
        <v/>
      </c>
      <c r="O142" s="14" t="str">
        <f t="shared" si="17"/>
        <v/>
      </c>
      <c r="P142" s="14" t="str">
        <f t="shared" si="18"/>
        <v/>
      </c>
      <c r="Q142" s="14" t="str">
        <f t="shared" si="19"/>
        <v/>
      </c>
      <c r="R142" s="14" t="str">
        <f t="shared" si="20"/>
        <v/>
      </c>
    </row>
    <row r="143" spans="1:18" x14ac:dyDescent="0.3">
      <c r="A143" s="6"/>
      <c r="B143" s="6"/>
      <c r="C143" s="8"/>
      <c r="D143" s="6"/>
      <c r="E143" s="6"/>
      <c r="F143" s="12"/>
      <c r="G143" s="13"/>
      <c r="H143" s="14" t="str">
        <f>IF($F143="","",$F143*IF($G143="",IFERROR(IF(VLOOKUP($B143,Facturen!$A$3:$W$304,7,FALSE)="",Instellingen!$B$4,VLOOKUP($B143,Facturen!$A$3:$W$304,7,FALSE)),Instellingen!$B$4),$G143))</f>
        <v/>
      </c>
      <c r="I143" s="14" t="str">
        <f t="shared" si="14"/>
        <v/>
      </c>
      <c r="J143" s="18" t="str">
        <f>IF($E143="","",IF($E143="SRD",1,IF($E143="USD",IFERROR(INDEX(Instellingen!$B$22:$B$221,MATCH($C143,Instellingen!$A$22:$A$221,1)),""),IF($E143="EUR",IFERROR(INDEX(Instellingen!$C$22:$C$221,MATCH($C143,Instellingen!$A$22:$A$221,1)),""),""))))</f>
        <v/>
      </c>
      <c r="K143" s="19" t="str">
        <f>IF($B143="","",IFERROR(VLOOKUP($B143,Facturen!$A$3:$W$304,5,FALSE),""))</f>
        <v/>
      </c>
      <c r="L143" s="18" t="str">
        <f>IF($K143="","",IF($K143="SRD",1,IF($K143="USD",IFERROR(INDEX(Instellingen!$B$22:$B$221,MATCH($C143,Instellingen!$A$22:$A$221,1)),""),IF($K143="EUR",IFERROR(INDEX(Instellingen!$C$22:$C$221,MATCH($C143,Instellingen!$A$22:$A$221,1)),""),""))))</f>
        <v/>
      </c>
      <c r="M143" s="14" t="str">
        <f t="shared" si="15"/>
        <v/>
      </c>
      <c r="N143" s="14" t="str">
        <f t="shared" si="16"/>
        <v/>
      </c>
      <c r="O143" s="14" t="str">
        <f t="shared" si="17"/>
        <v/>
      </c>
      <c r="P143" s="14" t="str">
        <f t="shared" si="18"/>
        <v/>
      </c>
      <c r="Q143" s="14" t="str">
        <f t="shared" si="19"/>
        <v/>
      </c>
      <c r="R143" s="14" t="str">
        <f t="shared" si="20"/>
        <v/>
      </c>
    </row>
    <row r="144" spans="1:18" x14ac:dyDescent="0.3">
      <c r="A144" s="6"/>
      <c r="B144" s="6"/>
      <c r="C144" s="8"/>
      <c r="D144" s="6"/>
      <c r="E144" s="6"/>
      <c r="F144" s="12"/>
      <c r="G144" s="13"/>
      <c r="H144" s="14" t="str">
        <f>IF($F144="","",$F144*IF($G144="",IFERROR(IF(VLOOKUP($B144,Facturen!$A$3:$W$304,7,FALSE)="",Instellingen!$B$4,VLOOKUP($B144,Facturen!$A$3:$W$304,7,FALSE)),Instellingen!$B$4),$G144))</f>
        <v/>
      </c>
      <c r="I144" s="14" t="str">
        <f t="shared" si="14"/>
        <v/>
      </c>
      <c r="J144" s="18" t="str">
        <f>IF($E144="","",IF($E144="SRD",1,IF($E144="USD",IFERROR(INDEX(Instellingen!$B$22:$B$221,MATCH($C144,Instellingen!$A$22:$A$221,1)),""),IF($E144="EUR",IFERROR(INDEX(Instellingen!$C$22:$C$221,MATCH($C144,Instellingen!$A$22:$A$221,1)),""),""))))</f>
        <v/>
      </c>
      <c r="K144" s="19" t="str">
        <f>IF($B144="","",IFERROR(VLOOKUP($B144,Facturen!$A$3:$W$304,5,FALSE),""))</f>
        <v/>
      </c>
      <c r="L144" s="18" t="str">
        <f>IF($K144="","",IF($K144="SRD",1,IF($K144="USD",IFERROR(INDEX(Instellingen!$B$22:$B$221,MATCH($C144,Instellingen!$A$22:$A$221,1)),""),IF($K144="EUR",IFERROR(INDEX(Instellingen!$C$22:$C$221,MATCH($C144,Instellingen!$A$22:$A$221,1)),""),""))))</f>
        <v/>
      </c>
      <c r="M144" s="14" t="str">
        <f t="shared" si="15"/>
        <v/>
      </c>
      <c r="N144" s="14" t="str">
        <f t="shared" si="16"/>
        <v/>
      </c>
      <c r="O144" s="14" t="str">
        <f t="shared" si="17"/>
        <v/>
      </c>
      <c r="P144" s="14" t="str">
        <f t="shared" si="18"/>
        <v/>
      </c>
      <c r="Q144" s="14" t="str">
        <f t="shared" si="19"/>
        <v/>
      </c>
      <c r="R144" s="14" t="str">
        <f t="shared" si="20"/>
        <v/>
      </c>
    </row>
    <row r="145" spans="1:18" x14ac:dyDescent="0.3">
      <c r="A145" s="6"/>
      <c r="B145" s="6"/>
      <c r="C145" s="8"/>
      <c r="D145" s="6"/>
      <c r="E145" s="6"/>
      <c r="F145" s="12"/>
      <c r="G145" s="13"/>
      <c r="H145" s="14" t="str">
        <f>IF($F145="","",$F145*IF($G145="",IFERROR(IF(VLOOKUP($B145,Facturen!$A$3:$W$304,7,FALSE)="",Instellingen!$B$4,VLOOKUP($B145,Facturen!$A$3:$W$304,7,FALSE)),Instellingen!$B$4),$G145))</f>
        <v/>
      </c>
      <c r="I145" s="14" t="str">
        <f t="shared" si="14"/>
        <v/>
      </c>
      <c r="J145" s="18" t="str">
        <f>IF($E145="","",IF($E145="SRD",1,IF($E145="USD",IFERROR(INDEX(Instellingen!$B$22:$B$221,MATCH($C145,Instellingen!$A$22:$A$221,1)),""),IF($E145="EUR",IFERROR(INDEX(Instellingen!$C$22:$C$221,MATCH($C145,Instellingen!$A$22:$A$221,1)),""),""))))</f>
        <v/>
      </c>
      <c r="K145" s="19" t="str">
        <f>IF($B145="","",IFERROR(VLOOKUP($B145,Facturen!$A$3:$W$304,5,FALSE),""))</f>
        <v/>
      </c>
      <c r="L145" s="18" t="str">
        <f>IF($K145="","",IF($K145="SRD",1,IF($K145="USD",IFERROR(INDEX(Instellingen!$B$22:$B$221,MATCH($C145,Instellingen!$A$22:$A$221,1)),""),IF($K145="EUR",IFERROR(INDEX(Instellingen!$C$22:$C$221,MATCH($C145,Instellingen!$A$22:$A$221,1)),""),""))))</f>
        <v/>
      </c>
      <c r="M145" s="14" t="str">
        <f t="shared" si="15"/>
        <v/>
      </c>
      <c r="N145" s="14" t="str">
        <f t="shared" si="16"/>
        <v/>
      </c>
      <c r="O145" s="14" t="str">
        <f t="shared" si="17"/>
        <v/>
      </c>
      <c r="P145" s="14" t="str">
        <f t="shared" si="18"/>
        <v/>
      </c>
      <c r="Q145" s="14" t="str">
        <f t="shared" si="19"/>
        <v/>
      </c>
      <c r="R145" s="14" t="str">
        <f t="shared" si="20"/>
        <v/>
      </c>
    </row>
    <row r="146" spans="1:18" x14ac:dyDescent="0.3">
      <c r="A146" s="6"/>
      <c r="B146" s="6"/>
      <c r="C146" s="8"/>
      <c r="D146" s="6"/>
      <c r="E146" s="6"/>
      <c r="F146" s="12"/>
      <c r="G146" s="13"/>
      <c r="H146" s="14" t="str">
        <f>IF($F146="","",$F146*IF($G146="",IFERROR(IF(VLOOKUP($B146,Facturen!$A$3:$W$304,7,FALSE)="",Instellingen!$B$4,VLOOKUP($B146,Facturen!$A$3:$W$304,7,FALSE)),Instellingen!$B$4),$G146))</f>
        <v/>
      </c>
      <c r="I146" s="14" t="str">
        <f t="shared" si="14"/>
        <v/>
      </c>
      <c r="J146" s="18" t="str">
        <f>IF($E146="","",IF($E146="SRD",1,IF($E146="USD",IFERROR(INDEX(Instellingen!$B$22:$B$221,MATCH($C146,Instellingen!$A$22:$A$221,1)),""),IF($E146="EUR",IFERROR(INDEX(Instellingen!$C$22:$C$221,MATCH($C146,Instellingen!$A$22:$A$221,1)),""),""))))</f>
        <v/>
      </c>
      <c r="K146" s="19" t="str">
        <f>IF($B146="","",IFERROR(VLOOKUP($B146,Facturen!$A$3:$W$304,5,FALSE),""))</f>
        <v/>
      </c>
      <c r="L146" s="18" t="str">
        <f>IF($K146="","",IF($K146="SRD",1,IF($K146="USD",IFERROR(INDEX(Instellingen!$B$22:$B$221,MATCH($C146,Instellingen!$A$22:$A$221,1)),""),IF($K146="EUR",IFERROR(INDEX(Instellingen!$C$22:$C$221,MATCH($C146,Instellingen!$A$22:$A$221,1)),""),""))))</f>
        <v/>
      </c>
      <c r="M146" s="14" t="str">
        <f t="shared" si="15"/>
        <v/>
      </c>
      <c r="N146" s="14" t="str">
        <f t="shared" si="16"/>
        <v/>
      </c>
      <c r="O146" s="14" t="str">
        <f t="shared" si="17"/>
        <v/>
      </c>
      <c r="P146" s="14" t="str">
        <f t="shared" si="18"/>
        <v/>
      </c>
      <c r="Q146" s="14" t="str">
        <f t="shared" si="19"/>
        <v/>
      </c>
      <c r="R146" s="14" t="str">
        <f t="shared" si="20"/>
        <v/>
      </c>
    </row>
    <row r="147" spans="1:18" x14ac:dyDescent="0.3">
      <c r="A147" s="6"/>
      <c r="B147" s="6"/>
      <c r="C147" s="8"/>
      <c r="D147" s="6"/>
      <c r="E147" s="6"/>
      <c r="F147" s="12"/>
      <c r="G147" s="13"/>
      <c r="H147" s="14" t="str">
        <f>IF($F147="","",$F147*IF($G147="",IFERROR(IF(VLOOKUP($B147,Facturen!$A$3:$W$304,7,FALSE)="",Instellingen!$B$4,VLOOKUP($B147,Facturen!$A$3:$W$304,7,FALSE)),Instellingen!$B$4),$G147))</f>
        <v/>
      </c>
      <c r="I147" s="14" t="str">
        <f t="shared" si="14"/>
        <v/>
      </c>
      <c r="J147" s="18" t="str">
        <f>IF($E147="","",IF($E147="SRD",1,IF($E147="USD",IFERROR(INDEX(Instellingen!$B$22:$B$221,MATCH($C147,Instellingen!$A$22:$A$221,1)),""),IF($E147="EUR",IFERROR(INDEX(Instellingen!$C$22:$C$221,MATCH($C147,Instellingen!$A$22:$A$221,1)),""),""))))</f>
        <v/>
      </c>
      <c r="K147" s="19" t="str">
        <f>IF($B147="","",IFERROR(VLOOKUP($B147,Facturen!$A$3:$W$304,5,FALSE),""))</f>
        <v/>
      </c>
      <c r="L147" s="18" t="str">
        <f>IF($K147="","",IF($K147="SRD",1,IF($K147="USD",IFERROR(INDEX(Instellingen!$B$22:$B$221,MATCH($C147,Instellingen!$A$22:$A$221,1)),""),IF($K147="EUR",IFERROR(INDEX(Instellingen!$C$22:$C$221,MATCH($C147,Instellingen!$A$22:$A$221,1)),""),""))))</f>
        <v/>
      </c>
      <c r="M147" s="14" t="str">
        <f t="shared" si="15"/>
        <v/>
      </c>
      <c r="N147" s="14" t="str">
        <f t="shared" si="16"/>
        <v/>
      </c>
      <c r="O147" s="14" t="str">
        <f t="shared" si="17"/>
        <v/>
      </c>
      <c r="P147" s="14" t="str">
        <f t="shared" si="18"/>
        <v/>
      </c>
      <c r="Q147" s="14" t="str">
        <f t="shared" si="19"/>
        <v/>
      </c>
      <c r="R147" s="14" t="str">
        <f t="shared" si="20"/>
        <v/>
      </c>
    </row>
    <row r="148" spans="1:18" x14ac:dyDescent="0.3">
      <c r="A148" s="6"/>
      <c r="B148" s="6"/>
      <c r="C148" s="8"/>
      <c r="D148" s="6"/>
      <c r="E148" s="6"/>
      <c r="F148" s="12"/>
      <c r="G148" s="13"/>
      <c r="H148" s="14" t="str">
        <f>IF($F148="","",$F148*IF($G148="",IFERROR(IF(VLOOKUP($B148,Facturen!$A$3:$W$304,7,FALSE)="",Instellingen!$B$4,VLOOKUP($B148,Facturen!$A$3:$W$304,7,FALSE)),Instellingen!$B$4),$G148))</f>
        <v/>
      </c>
      <c r="I148" s="14" t="str">
        <f t="shared" si="14"/>
        <v/>
      </c>
      <c r="J148" s="18" t="str">
        <f>IF($E148="","",IF($E148="SRD",1,IF($E148="USD",IFERROR(INDEX(Instellingen!$B$22:$B$221,MATCH($C148,Instellingen!$A$22:$A$221,1)),""),IF($E148="EUR",IFERROR(INDEX(Instellingen!$C$22:$C$221,MATCH($C148,Instellingen!$A$22:$A$221,1)),""),""))))</f>
        <v/>
      </c>
      <c r="K148" s="19" t="str">
        <f>IF($B148="","",IFERROR(VLOOKUP($B148,Facturen!$A$3:$W$304,5,FALSE),""))</f>
        <v/>
      </c>
      <c r="L148" s="18" t="str">
        <f>IF($K148="","",IF($K148="SRD",1,IF($K148="USD",IFERROR(INDEX(Instellingen!$B$22:$B$221,MATCH($C148,Instellingen!$A$22:$A$221,1)),""),IF($K148="EUR",IFERROR(INDEX(Instellingen!$C$22:$C$221,MATCH($C148,Instellingen!$A$22:$A$221,1)),""),""))))</f>
        <v/>
      </c>
      <c r="M148" s="14" t="str">
        <f t="shared" si="15"/>
        <v/>
      </c>
      <c r="N148" s="14" t="str">
        <f t="shared" si="16"/>
        <v/>
      </c>
      <c r="O148" s="14" t="str">
        <f t="shared" si="17"/>
        <v/>
      </c>
      <c r="P148" s="14" t="str">
        <f t="shared" si="18"/>
        <v/>
      </c>
      <c r="Q148" s="14" t="str">
        <f t="shared" si="19"/>
        <v/>
      </c>
      <c r="R148" s="14" t="str">
        <f t="shared" si="20"/>
        <v/>
      </c>
    </row>
    <row r="149" spans="1:18" x14ac:dyDescent="0.3">
      <c r="A149" s="6"/>
      <c r="B149" s="6"/>
      <c r="C149" s="8"/>
      <c r="D149" s="6"/>
      <c r="E149" s="6"/>
      <c r="F149" s="12"/>
      <c r="G149" s="13"/>
      <c r="H149" s="14" t="str">
        <f>IF($F149="","",$F149*IF($G149="",IFERROR(IF(VLOOKUP($B149,Facturen!$A$3:$W$304,7,FALSE)="",Instellingen!$B$4,VLOOKUP($B149,Facturen!$A$3:$W$304,7,FALSE)),Instellingen!$B$4),$G149))</f>
        <v/>
      </c>
      <c r="I149" s="14" t="str">
        <f t="shared" si="14"/>
        <v/>
      </c>
      <c r="J149" s="18" t="str">
        <f>IF($E149="","",IF($E149="SRD",1,IF($E149="USD",IFERROR(INDEX(Instellingen!$B$22:$B$221,MATCH($C149,Instellingen!$A$22:$A$221,1)),""),IF($E149="EUR",IFERROR(INDEX(Instellingen!$C$22:$C$221,MATCH($C149,Instellingen!$A$22:$A$221,1)),""),""))))</f>
        <v/>
      </c>
      <c r="K149" s="19" t="str">
        <f>IF($B149="","",IFERROR(VLOOKUP($B149,Facturen!$A$3:$W$304,5,FALSE),""))</f>
        <v/>
      </c>
      <c r="L149" s="18" t="str">
        <f>IF($K149="","",IF($K149="SRD",1,IF($K149="USD",IFERROR(INDEX(Instellingen!$B$22:$B$221,MATCH($C149,Instellingen!$A$22:$A$221,1)),""),IF($K149="EUR",IFERROR(INDEX(Instellingen!$C$22:$C$221,MATCH($C149,Instellingen!$A$22:$A$221,1)),""),""))))</f>
        <v/>
      </c>
      <c r="M149" s="14" t="str">
        <f t="shared" si="15"/>
        <v/>
      </c>
      <c r="N149" s="14" t="str">
        <f t="shared" si="16"/>
        <v/>
      </c>
      <c r="O149" s="14" t="str">
        <f t="shared" si="17"/>
        <v/>
      </c>
      <c r="P149" s="14" t="str">
        <f t="shared" si="18"/>
        <v/>
      </c>
      <c r="Q149" s="14" t="str">
        <f t="shared" si="19"/>
        <v/>
      </c>
      <c r="R149" s="14" t="str">
        <f t="shared" si="20"/>
        <v/>
      </c>
    </row>
    <row r="150" spans="1:18" x14ac:dyDescent="0.3">
      <c r="A150" s="6"/>
      <c r="B150" s="6"/>
      <c r="C150" s="8"/>
      <c r="D150" s="6"/>
      <c r="E150" s="6"/>
      <c r="F150" s="12"/>
      <c r="G150" s="13"/>
      <c r="H150" s="14" t="str">
        <f>IF($F150="","",$F150*IF($G150="",IFERROR(IF(VLOOKUP($B150,Facturen!$A$3:$W$304,7,FALSE)="",Instellingen!$B$4,VLOOKUP($B150,Facturen!$A$3:$W$304,7,FALSE)),Instellingen!$B$4),$G150))</f>
        <v/>
      </c>
      <c r="I150" s="14" t="str">
        <f t="shared" si="14"/>
        <v/>
      </c>
      <c r="J150" s="18" t="str">
        <f>IF($E150="","",IF($E150="SRD",1,IF($E150="USD",IFERROR(INDEX(Instellingen!$B$22:$B$221,MATCH($C150,Instellingen!$A$22:$A$221,1)),""),IF($E150="EUR",IFERROR(INDEX(Instellingen!$C$22:$C$221,MATCH($C150,Instellingen!$A$22:$A$221,1)),""),""))))</f>
        <v/>
      </c>
      <c r="K150" s="19" t="str">
        <f>IF($B150="","",IFERROR(VLOOKUP($B150,Facturen!$A$3:$W$304,5,FALSE),""))</f>
        <v/>
      </c>
      <c r="L150" s="18" t="str">
        <f>IF($K150="","",IF($K150="SRD",1,IF($K150="USD",IFERROR(INDEX(Instellingen!$B$22:$B$221,MATCH($C150,Instellingen!$A$22:$A$221,1)),""),IF($K150="EUR",IFERROR(INDEX(Instellingen!$C$22:$C$221,MATCH($C150,Instellingen!$A$22:$A$221,1)),""),""))))</f>
        <v/>
      </c>
      <c r="M150" s="14" t="str">
        <f t="shared" si="15"/>
        <v/>
      </c>
      <c r="N150" s="14" t="str">
        <f t="shared" si="16"/>
        <v/>
      </c>
      <c r="O150" s="14" t="str">
        <f t="shared" si="17"/>
        <v/>
      </c>
      <c r="P150" s="14" t="str">
        <f t="shared" si="18"/>
        <v/>
      </c>
      <c r="Q150" s="14" t="str">
        <f t="shared" si="19"/>
        <v/>
      </c>
      <c r="R150" s="14" t="str">
        <f t="shared" si="20"/>
        <v/>
      </c>
    </row>
    <row r="151" spans="1:18" x14ac:dyDescent="0.3">
      <c r="A151" s="6"/>
      <c r="B151" s="6"/>
      <c r="C151" s="8"/>
      <c r="D151" s="6"/>
      <c r="E151" s="6"/>
      <c r="F151" s="12"/>
      <c r="G151" s="13"/>
      <c r="H151" s="14" t="str">
        <f>IF($F151="","",$F151*IF($G151="",IFERROR(IF(VLOOKUP($B151,Facturen!$A$3:$W$304,7,FALSE)="",Instellingen!$B$4,VLOOKUP($B151,Facturen!$A$3:$W$304,7,FALSE)),Instellingen!$B$4),$G151))</f>
        <v/>
      </c>
      <c r="I151" s="14" t="str">
        <f t="shared" si="14"/>
        <v/>
      </c>
      <c r="J151" s="18" t="str">
        <f>IF($E151="","",IF($E151="SRD",1,IF($E151="USD",IFERROR(INDEX(Instellingen!$B$22:$B$221,MATCH($C151,Instellingen!$A$22:$A$221,1)),""),IF($E151="EUR",IFERROR(INDEX(Instellingen!$C$22:$C$221,MATCH($C151,Instellingen!$A$22:$A$221,1)),""),""))))</f>
        <v/>
      </c>
      <c r="K151" s="19" t="str">
        <f>IF($B151="","",IFERROR(VLOOKUP($B151,Facturen!$A$3:$W$304,5,FALSE),""))</f>
        <v/>
      </c>
      <c r="L151" s="18" t="str">
        <f>IF($K151="","",IF($K151="SRD",1,IF($K151="USD",IFERROR(INDEX(Instellingen!$B$22:$B$221,MATCH($C151,Instellingen!$A$22:$A$221,1)),""),IF($K151="EUR",IFERROR(INDEX(Instellingen!$C$22:$C$221,MATCH($C151,Instellingen!$A$22:$A$221,1)),""),""))))</f>
        <v/>
      </c>
      <c r="M151" s="14" t="str">
        <f t="shared" si="15"/>
        <v/>
      </c>
      <c r="N151" s="14" t="str">
        <f t="shared" si="16"/>
        <v/>
      </c>
      <c r="O151" s="14" t="str">
        <f t="shared" si="17"/>
        <v/>
      </c>
      <c r="P151" s="14" t="str">
        <f t="shared" si="18"/>
        <v/>
      </c>
      <c r="Q151" s="14" t="str">
        <f t="shared" si="19"/>
        <v/>
      </c>
      <c r="R151" s="14" t="str">
        <f t="shared" si="20"/>
        <v/>
      </c>
    </row>
    <row r="152" spans="1:18" x14ac:dyDescent="0.3">
      <c r="A152" s="6"/>
      <c r="B152" s="6"/>
      <c r="C152" s="8"/>
      <c r="D152" s="6"/>
      <c r="E152" s="6"/>
      <c r="F152" s="12"/>
      <c r="G152" s="13"/>
      <c r="H152" s="14" t="str">
        <f>IF($F152="","",$F152*IF($G152="",IFERROR(IF(VLOOKUP($B152,Facturen!$A$3:$W$304,7,FALSE)="",Instellingen!$B$4,VLOOKUP($B152,Facturen!$A$3:$W$304,7,FALSE)),Instellingen!$B$4),$G152))</f>
        <v/>
      </c>
      <c r="I152" s="14" t="str">
        <f t="shared" si="14"/>
        <v/>
      </c>
      <c r="J152" s="18" t="str">
        <f>IF($E152="","",IF($E152="SRD",1,IF($E152="USD",IFERROR(INDEX(Instellingen!$B$22:$B$221,MATCH($C152,Instellingen!$A$22:$A$221,1)),""),IF($E152="EUR",IFERROR(INDEX(Instellingen!$C$22:$C$221,MATCH($C152,Instellingen!$A$22:$A$221,1)),""),""))))</f>
        <v/>
      </c>
      <c r="K152" s="19" t="str">
        <f>IF($B152="","",IFERROR(VLOOKUP($B152,Facturen!$A$3:$W$304,5,FALSE),""))</f>
        <v/>
      </c>
      <c r="L152" s="18" t="str">
        <f>IF($K152="","",IF($K152="SRD",1,IF($K152="USD",IFERROR(INDEX(Instellingen!$B$22:$B$221,MATCH($C152,Instellingen!$A$22:$A$221,1)),""),IF($K152="EUR",IFERROR(INDEX(Instellingen!$C$22:$C$221,MATCH($C152,Instellingen!$A$22:$A$221,1)),""),""))))</f>
        <v/>
      </c>
      <c r="M152" s="14" t="str">
        <f t="shared" si="15"/>
        <v/>
      </c>
      <c r="N152" s="14" t="str">
        <f t="shared" si="16"/>
        <v/>
      </c>
      <c r="O152" s="14" t="str">
        <f t="shared" si="17"/>
        <v/>
      </c>
      <c r="P152" s="14" t="str">
        <f t="shared" si="18"/>
        <v/>
      </c>
      <c r="Q152" s="14" t="str">
        <f t="shared" si="19"/>
        <v/>
      </c>
      <c r="R152" s="14" t="str">
        <f t="shared" si="20"/>
        <v/>
      </c>
    </row>
    <row r="153" spans="1:18" x14ac:dyDescent="0.3">
      <c r="A153" s="6"/>
      <c r="B153" s="6"/>
      <c r="C153" s="8"/>
      <c r="D153" s="6"/>
      <c r="E153" s="6"/>
      <c r="F153" s="12"/>
      <c r="G153" s="13"/>
      <c r="H153" s="14" t="str">
        <f>IF($F153="","",$F153*IF($G153="",IFERROR(IF(VLOOKUP($B153,Facturen!$A$3:$W$304,7,FALSE)="",Instellingen!$B$4,VLOOKUP($B153,Facturen!$A$3:$W$304,7,FALSE)),Instellingen!$B$4),$G153))</f>
        <v/>
      </c>
      <c r="I153" s="14" t="str">
        <f t="shared" si="14"/>
        <v/>
      </c>
      <c r="J153" s="18" t="str">
        <f>IF($E153="","",IF($E153="SRD",1,IF($E153="USD",IFERROR(INDEX(Instellingen!$B$22:$B$221,MATCH($C153,Instellingen!$A$22:$A$221,1)),""),IF($E153="EUR",IFERROR(INDEX(Instellingen!$C$22:$C$221,MATCH($C153,Instellingen!$A$22:$A$221,1)),""),""))))</f>
        <v/>
      </c>
      <c r="K153" s="19" t="str">
        <f>IF($B153="","",IFERROR(VLOOKUP($B153,Facturen!$A$3:$W$304,5,FALSE),""))</f>
        <v/>
      </c>
      <c r="L153" s="18" t="str">
        <f>IF($K153="","",IF($K153="SRD",1,IF($K153="USD",IFERROR(INDEX(Instellingen!$B$22:$B$221,MATCH($C153,Instellingen!$A$22:$A$221,1)),""),IF($K153="EUR",IFERROR(INDEX(Instellingen!$C$22:$C$221,MATCH($C153,Instellingen!$A$22:$A$221,1)),""),""))))</f>
        <v/>
      </c>
      <c r="M153" s="14" t="str">
        <f t="shared" si="15"/>
        <v/>
      </c>
      <c r="N153" s="14" t="str">
        <f t="shared" si="16"/>
        <v/>
      </c>
      <c r="O153" s="14" t="str">
        <f t="shared" si="17"/>
        <v/>
      </c>
      <c r="P153" s="14" t="str">
        <f t="shared" si="18"/>
        <v/>
      </c>
      <c r="Q153" s="14" t="str">
        <f t="shared" si="19"/>
        <v/>
      </c>
      <c r="R153" s="14" t="str">
        <f t="shared" si="20"/>
        <v/>
      </c>
    </row>
    <row r="154" spans="1:18" x14ac:dyDescent="0.3">
      <c r="A154" s="6"/>
      <c r="B154" s="6"/>
      <c r="C154" s="8"/>
      <c r="D154" s="6"/>
      <c r="E154" s="6"/>
      <c r="F154" s="12"/>
      <c r="G154" s="13"/>
      <c r="H154" s="14" t="str">
        <f>IF($F154="","",$F154*IF($G154="",IFERROR(IF(VLOOKUP($B154,Facturen!$A$3:$W$304,7,FALSE)="",Instellingen!$B$4,VLOOKUP($B154,Facturen!$A$3:$W$304,7,FALSE)),Instellingen!$B$4),$G154))</f>
        <v/>
      </c>
      <c r="I154" s="14" t="str">
        <f t="shared" si="14"/>
        <v/>
      </c>
      <c r="J154" s="18" t="str">
        <f>IF($E154="","",IF($E154="SRD",1,IF($E154="USD",IFERROR(INDEX(Instellingen!$B$22:$B$221,MATCH($C154,Instellingen!$A$22:$A$221,1)),""),IF($E154="EUR",IFERROR(INDEX(Instellingen!$C$22:$C$221,MATCH($C154,Instellingen!$A$22:$A$221,1)),""),""))))</f>
        <v/>
      </c>
      <c r="K154" s="19" t="str">
        <f>IF($B154="","",IFERROR(VLOOKUP($B154,Facturen!$A$3:$W$304,5,FALSE),""))</f>
        <v/>
      </c>
      <c r="L154" s="18" t="str">
        <f>IF($K154="","",IF($K154="SRD",1,IF($K154="USD",IFERROR(INDEX(Instellingen!$B$22:$B$221,MATCH($C154,Instellingen!$A$22:$A$221,1)),""),IF($K154="EUR",IFERROR(INDEX(Instellingen!$C$22:$C$221,MATCH($C154,Instellingen!$A$22:$A$221,1)),""),""))))</f>
        <v/>
      </c>
      <c r="M154" s="14" t="str">
        <f t="shared" si="15"/>
        <v/>
      </c>
      <c r="N154" s="14" t="str">
        <f t="shared" si="16"/>
        <v/>
      </c>
      <c r="O154" s="14" t="str">
        <f t="shared" si="17"/>
        <v/>
      </c>
      <c r="P154" s="14" t="str">
        <f t="shared" si="18"/>
        <v/>
      </c>
      <c r="Q154" s="14" t="str">
        <f t="shared" si="19"/>
        <v/>
      </c>
      <c r="R154" s="14" t="str">
        <f t="shared" si="20"/>
        <v/>
      </c>
    </row>
    <row r="155" spans="1:18" x14ac:dyDescent="0.3">
      <c r="A155" s="6"/>
      <c r="B155" s="6"/>
      <c r="C155" s="8"/>
      <c r="D155" s="6"/>
      <c r="E155" s="6"/>
      <c r="F155" s="12"/>
      <c r="G155" s="13"/>
      <c r="H155" s="14" t="str">
        <f>IF($F155="","",$F155*IF($G155="",IFERROR(IF(VLOOKUP($B155,Facturen!$A$3:$W$304,7,FALSE)="",Instellingen!$B$4,VLOOKUP($B155,Facturen!$A$3:$W$304,7,FALSE)),Instellingen!$B$4),$G155))</f>
        <v/>
      </c>
      <c r="I155" s="14" t="str">
        <f t="shared" si="14"/>
        <v/>
      </c>
      <c r="J155" s="18" t="str">
        <f>IF($E155="","",IF($E155="SRD",1,IF($E155="USD",IFERROR(INDEX(Instellingen!$B$22:$B$221,MATCH($C155,Instellingen!$A$22:$A$221,1)),""),IF($E155="EUR",IFERROR(INDEX(Instellingen!$C$22:$C$221,MATCH($C155,Instellingen!$A$22:$A$221,1)),""),""))))</f>
        <v/>
      </c>
      <c r="K155" s="19" t="str">
        <f>IF($B155="","",IFERROR(VLOOKUP($B155,Facturen!$A$3:$W$304,5,FALSE),""))</f>
        <v/>
      </c>
      <c r="L155" s="18" t="str">
        <f>IF($K155="","",IF($K155="SRD",1,IF($K155="USD",IFERROR(INDEX(Instellingen!$B$22:$B$221,MATCH($C155,Instellingen!$A$22:$A$221,1)),""),IF($K155="EUR",IFERROR(INDEX(Instellingen!$C$22:$C$221,MATCH($C155,Instellingen!$A$22:$A$221,1)),""),""))))</f>
        <v/>
      </c>
      <c r="M155" s="14" t="str">
        <f t="shared" si="15"/>
        <v/>
      </c>
      <c r="N155" s="14" t="str">
        <f t="shared" si="16"/>
        <v/>
      </c>
      <c r="O155" s="14" t="str">
        <f t="shared" si="17"/>
        <v/>
      </c>
      <c r="P155" s="14" t="str">
        <f t="shared" si="18"/>
        <v/>
      </c>
      <c r="Q155" s="14" t="str">
        <f t="shared" si="19"/>
        <v/>
      </c>
      <c r="R155" s="14" t="str">
        <f t="shared" si="20"/>
        <v/>
      </c>
    </row>
    <row r="156" spans="1:18" x14ac:dyDescent="0.3">
      <c r="A156" s="6"/>
      <c r="B156" s="6"/>
      <c r="C156" s="8"/>
      <c r="D156" s="6"/>
      <c r="E156" s="6"/>
      <c r="F156" s="12"/>
      <c r="G156" s="13"/>
      <c r="H156" s="14" t="str">
        <f>IF($F156="","",$F156*IF($G156="",IFERROR(IF(VLOOKUP($B156,Facturen!$A$3:$W$304,7,FALSE)="",Instellingen!$B$4,VLOOKUP($B156,Facturen!$A$3:$W$304,7,FALSE)),Instellingen!$B$4),$G156))</f>
        <v/>
      </c>
      <c r="I156" s="14" t="str">
        <f t="shared" si="14"/>
        <v/>
      </c>
      <c r="J156" s="18" t="str">
        <f>IF($E156="","",IF($E156="SRD",1,IF($E156="USD",IFERROR(INDEX(Instellingen!$B$22:$B$221,MATCH($C156,Instellingen!$A$22:$A$221,1)),""),IF($E156="EUR",IFERROR(INDEX(Instellingen!$C$22:$C$221,MATCH($C156,Instellingen!$A$22:$A$221,1)),""),""))))</f>
        <v/>
      </c>
      <c r="K156" s="19" t="str">
        <f>IF($B156="","",IFERROR(VLOOKUP($B156,Facturen!$A$3:$W$304,5,FALSE),""))</f>
        <v/>
      </c>
      <c r="L156" s="18" t="str">
        <f>IF($K156="","",IF($K156="SRD",1,IF($K156="USD",IFERROR(INDEX(Instellingen!$B$22:$B$221,MATCH($C156,Instellingen!$A$22:$A$221,1)),""),IF($K156="EUR",IFERROR(INDEX(Instellingen!$C$22:$C$221,MATCH($C156,Instellingen!$A$22:$A$221,1)),""),""))))</f>
        <v/>
      </c>
      <c r="M156" s="14" t="str">
        <f t="shared" si="15"/>
        <v/>
      </c>
      <c r="N156" s="14" t="str">
        <f t="shared" si="16"/>
        <v/>
      </c>
      <c r="O156" s="14" t="str">
        <f t="shared" si="17"/>
        <v/>
      </c>
      <c r="P156" s="14" t="str">
        <f t="shared" si="18"/>
        <v/>
      </c>
      <c r="Q156" s="14" t="str">
        <f t="shared" si="19"/>
        <v/>
      </c>
      <c r="R156" s="14" t="str">
        <f t="shared" si="20"/>
        <v/>
      </c>
    </row>
    <row r="157" spans="1:18" x14ac:dyDescent="0.3">
      <c r="A157" s="6"/>
      <c r="B157" s="6"/>
      <c r="C157" s="8"/>
      <c r="D157" s="6"/>
      <c r="E157" s="6"/>
      <c r="F157" s="12"/>
      <c r="G157" s="13"/>
      <c r="H157" s="14" t="str">
        <f>IF($F157="","",$F157*IF($G157="",IFERROR(IF(VLOOKUP($B157,Facturen!$A$3:$W$304,7,FALSE)="",Instellingen!$B$4,VLOOKUP($B157,Facturen!$A$3:$W$304,7,FALSE)),Instellingen!$B$4),$G157))</f>
        <v/>
      </c>
      <c r="I157" s="14" t="str">
        <f t="shared" si="14"/>
        <v/>
      </c>
      <c r="J157" s="18" t="str">
        <f>IF($E157="","",IF($E157="SRD",1,IF($E157="USD",IFERROR(INDEX(Instellingen!$B$22:$B$221,MATCH($C157,Instellingen!$A$22:$A$221,1)),""),IF($E157="EUR",IFERROR(INDEX(Instellingen!$C$22:$C$221,MATCH($C157,Instellingen!$A$22:$A$221,1)),""),""))))</f>
        <v/>
      </c>
      <c r="K157" s="19" t="str">
        <f>IF($B157="","",IFERROR(VLOOKUP($B157,Facturen!$A$3:$W$304,5,FALSE),""))</f>
        <v/>
      </c>
      <c r="L157" s="18" t="str">
        <f>IF($K157="","",IF($K157="SRD",1,IF($K157="USD",IFERROR(INDEX(Instellingen!$B$22:$B$221,MATCH($C157,Instellingen!$A$22:$A$221,1)),""),IF($K157="EUR",IFERROR(INDEX(Instellingen!$C$22:$C$221,MATCH($C157,Instellingen!$A$22:$A$221,1)),""),""))))</f>
        <v/>
      </c>
      <c r="M157" s="14" t="str">
        <f t="shared" si="15"/>
        <v/>
      </c>
      <c r="N157" s="14" t="str">
        <f t="shared" si="16"/>
        <v/>
      </c>
      <c r="O157" s="14" t="str">
        <f t="shared" si="17"/>
        <v/>
      </c>
      <c r="P157" s="14" t="str">
        <f t="shared" si="18"/>
        <v/>
      </c>
      <c r="Q157" s="14" t="str">
        <f t="shared" si="19"/>
        <v/>
      </c>
      <c r="R157" s="14" t="str">
        <f t="shared" si="20"/>
        <v/>
      </c>
    </row>
    <row r="158" spans="1:18" x14ac:dyDescent="0.3">
      <c r="A158" s="6"/>
      <c r="B158" s="6"/>
      <c r="C158" s="8"/>
      <c r="D158" s="6"/>
      <c r="E158" s="6"/>
      <c r="F158" s="12"/>
      <c r="G158" s="13"/>
      <c r="H158" s="14" t="str">
        <f>IF($F158="","",$F158*IF($G158="",IFERROR(IF(VLOOKUP($B158,Facturen!$A$3:$W$304,7,FALSE)="",Instellingen!$B$4,VLOOKUP($B158,Facturen!$A$3:$W$304,7,FALSE)),Instellingen!$B$4),$G158))</f>
        <v/>
      </c>
      <c r="I158" s="14" t="str">
        <f t="shared" si="14"/>
        <v/>
      </c>
      <c r="J158" s="18" t="str">
        <f>IF($E158="","",IF($E158="SRD",1,IF($E158="USD",IFERROR(INDEX(Instellingen!$B$22:$B$221,MATCH($C158,Instellingen!$A$22:$A$221,1)),""),IF($E158="EUR",IFERROR(INDEX(Instellingen!$C$22:$C$221,MATCH($C158,Instellingen!$A$22:$A$221,1)),""),""))))</f>
        <v/>
      </c>
      <c r="K158" s="19" t="str">
        <f>IF($B158="","",IFERROR(VLOOKUP($B158,Facturen!$A$3:$W$304,5,FALSE),""))</f>
        <v/>
      </c>
      <c r="L158" s="18" t="str">
        <f>IF($K158="","",IF($K158="SRD",1,IF($K158="USD",IFERROR(INDEX(Instellingen!$B$22:$B$221,MATCH($C158,Instellingen!$A$22:$A$221,1)),""),IF($K158="EUR",IFERROR(INDEX(Instellingen!$C$22:$C$221,MATCH($C158,Instellingen!$A$22:$A$221,1)),""),""))))</f>
        <v/>
      </c>
      <c r="M158" s="14" t="str">
        <f t="shared" si="15"/>
        <v/>
      </c>
      <c r="N158" s="14" t="str">
        <f t="shared" si="16"/>
        <v/>
      </c>
      <c r="O158" s="14" t="str">
        <f t="shared" si="17"/>
        <v/>
      </c>
      <c r="P158" s="14" t="str">
        <f t="shared" si="18"/>
        <v/>
      </c>
      <c r="Q158" s="14" t="str">
        <f t="shared" si="19"/>
        <v/>
      </c>
      <c r="R158" s="14" t="str">
        <f t="shared" si="20"/>
        <v/>
      </c>
    </row>
    <row r="159" spans="1:18" x14ac:dyDescent="0.3">
      <c r="A159" s="6"/>
      <c r="B159" s="6"/>
      <c r="C159" s="8"/>
      <c r="D159" s="6"/>
      <c r="E159" s="6"/>
      <c r="F159" s="12"/>
      <c r="G159" s="13"/>
      <c r="H159" s="14" t="str">
        <f>IF($F159="","",$F159*IF($G159="",IFERROR(IF(VLOOKUP($B159,Facturen!$A$3:$W$304,7,FALSE)="",Instellingen!$B$4,VLOOKUP($B159,Facturen!$A$3:$W$304,7,FALSE)),Instellingen!$B$4),$G159))</f>
        <v/>
      </c>
      <c r="I159" s="14" t="str">
        <f t="shared" si="14"/>
        <v/>
      </c>
      <c r="J159" s="18" t="str">
        <f>IF($E159="","",IF($E159="SRD",1,IF($E159="USD",IFERROR(INDEX(Instellingen!$B$22:$B$221,MATCH($C159,Instellingen!$A$22:$A$221,1)),""),IF($E159="EUR",IFERROR(INDEX(Instellingen!$C$22:$C$221,MATCH($C159,Instellingen!$A$22:$A$221,1)),""),""))))</f>
        <v/>
      </c>
      <c r="K159" s="19" t="str">
        <f>IF($B159="","",IFERROR(VLOOKUP($B159,Facturen!$A$3:$W$304,5,FALSE),""))</f>
        <v/>
      </c>
      <c r="L159" s="18" t="str">
        <f>IF($K159="","",IF($K159="SRD",1,IF($K159="USD",IFERROR(INDEX(Instellingen!$B$22:$B$221,MATCH($C159,Instellingen!$A$22:$A$221,1)),""),IF($K159="EUR",IFERROR(INDEX(Instellingen!$C$22:$C$221,MATCH($C159,Instellingen!$A$22:$A$221,1)),""),""))))</f>
        <v/>
      </c>
      <c r="M159" s="14" t="str">
        <f t="shared" si="15"/>
        <v/>
      </c>
      <c r="N159" s="14" t="str">
        <f t="shared" si="16"/>
        <v/>
      </c>
      <c r="O159" s="14" t="str">
        <f t="shared" si="17"/>
        <v/>
      </c>
      <c r="P159" s="14" t="str">
        <f t="shared" si="18"/>
        <v/>
      </c>
      <c r="Q159" s="14" t="str">
        <f t="shared" si="19"/>
        <v/>
      </c>
      <c r="R159" s="14" t="str">
        <f t="shared" si="20"/>
        <v/>
      </c>
    </row>
    <row r="160" spans="1:18" x14ac:dyDescent="0.3">
      <c r="A160" s="6"/>
      <c r="B160" s="6"/>
      <c r="C160" s="8"/>
      <c r="D160" s="6"/>
      <c r="E160" s="6"/>
      <c r="F160" s="12"/>
      <c r="G160" s="13"/>
      <c r="H160" s="14" t="str">
        <f>IF($F160="","",$F160*IF($G160="",IFERROR(IF(VLOOKUP($B160,Facturen!$A$3:$W$304,7,FALSE)="",Instellingen!$B$4,VLOOKUP($B160,Facturen!$A$3:$W$304,7,FALSE)),Instellingen!$B$4),$G160))</f>
        <v/>
      </c>
      <c r="I160" s="14" t="str">
        <f t="shared" si="14"/>
        <v/>
      </c>
      <c r="J160" s="18" t="str">
        <f>IF($E160="","",IF($E160="SRD",1,IF($E160="USD",IFERROR(INDEX(Instellingen!$B$22:$B$221,MATCH($C160,Instellingen!$A$22:$A$221,1)),""),IF($E160="EUR",IFERROR(INDEX(Instellingen!$C$22:$C$221,MATCH($C160,Instellingen!$A$22:$A$221,1)),""),""))))</f>
        <v/>
      </c>
      <c r="K160" s="19" t="str">
        <f>IF($B160="","",IFERROR(VLOOKUP($B160,Facturen!$A$3:$W$304,5,FALSE),""))</f>
        <v/>
      </c>
      <c r="L160" s="18" t="str">
        <f>IF($K160="","",IF($K160="SRD",1,IF($K160="USD",IFERROR(INDEX(Instellingen!$B$22:$B$221,MATCH($C160,Instellingen!$A$22:$A$221,1)),""),IF($K160="EUR",IFERROR(INDEX(Instellingen!$C$22:$C$221,MATCH($C160,Instellingen!$A$22:$A$221,1)),""),""))))</f>
        <v/>
      </c>
      <c r="M160" s="14" t="str">
        <f t="shared" si="15"/>
        <v/>
      </c>
      <c r="N160" s="14" t="str">
        <f t="shared" si="16"/>
        <v/>
      </c>
      <c r="O160" s="14" t="str">
        <f t="shared" si="17"/>
        <v/>
      </c>
      <c r="P160" s="14" t="str">
        <f t="shared" si="18"/>
        <v/>
      </c>
      <c r="Q160" s="14" t="str">
        <f t="shared" si="19"/>
        <v/>
      </c>
      <c r="R160" s="14" t="str">
        <f t="shared" si="20"/>
        <v/>
      </c>
    </row>
    <row r="161" spans="1:18" x14ac:dyDescent="0.3">
      <c r="A161" s="6"/>
      <c r="B161" s="6"/>
      <c r="C161" s="8"/>
      <c r="D161" s="6"/>
      <c r="E161" s="6"/>
      <c r="F161" s="12"/>
      <c r="G161" s="13"/>
      <c r="H161" s="14" t="str">
        <f>IF($F161="","",$F161*IF($G161="",IFERROR(IF(VLOOKUP($B161,Facturen!$A$3:$W$304,7,FALSE)="",Instellingen!$B$4,VLOOKUP($B161,Facturen!$A$3:$W$304,7,FALSE)),Instellingen!$B$4),$G161))</f>
        <v/>
      </c>
      <c r="I161" s="14" t="str">
        <f t="shared" si="14"/>
        <v/>
      </c>
      <c r="J161" s="18" t="str">
        <f>IF($E161="","",IF($E161="SRD",1,IF($E161="USD",IFERROR(INDEX(Instellingen!$B$22:$B$221,MATCH($C161,Instellingen!$A$22:$A$221,1)),""),IF($E161="EUR",IFERROR(INDEX(Instellingen!$C$22:$C$221,MATCH($C161,Instellingen!$A$22:$A$221,1)),""),""))))</f>
        <v/>
      </c>
      <c r="K161" s="19" t="str">
        <f>IF($B161="","",IFERROR(VLOOKUP($B161,Facturen!$A$3:$W$304,5,FALSE),""))</f>
        <v/>
      </c>
      <c r="L161" s="18" t="str">
        <f>IF($K161="","",IF($K161="SRD",1,IF($K161="USD",IFERROR(INDEX(Instellingen!$B$22:$B$221,MATCH($C161,Instellingen!$A$22:$A$221,1)),""),IF($K161="EUR",IFERROR(INDEX(Instellingen!$C$22:$C$221,MATCH($C161,Instellingen!$A$22:$A$221,1)),""),""))))</f>
        <v/>
      </c>
      <c r="M161" s="14" t="str">
        <f t="shared" si="15"/>
        <v/>
      </c>
      <c r="N161" s="14" t="str">
        <f t="shared" si="16"/>
        <v/>
      </c>
      <c r="O161" s="14" t="str">
        <f t="shared" si="17"/>
        <v/>
      </c>
      <c r="P161" s="14" t="str">
        <f t="shared" si="18"/>
        <v/>
      </c>
      <c r="Q161" s="14" t="str">
        <f t="shared" si="19"/>
        <v/>
      </c>
      <c r="R161" s="14" t="str">
        <f t="shared" si="20"/>
        <v/>
      </c>
    </row>
    <row r="162" spans="1:18" x14ac:dyDescent="0.3">
      <c r="A162" s="6"/>
      <c r="B162" s="6"/>
      <c r="C162" s="8"/>
      <c r="D162" s="6"/>
      <c r="E162" s="6"/>
      <c r="F162" s="12"/>
      <c r="G162" s="13"/>
      <c r="H162" s="14" t="str">
        <f>IF($F162="","",$F162*IF($G162="",IFERROR(IF(VLOOKUP($B162,Facturen!$A$3:$W$304,7,FALSE)="",Instellingen!$B$4,VLOOKUP($B162,Facturen!$A$3:$W$304,7,FALSE)),Instellingen!$B$4),$G162))</f>
        <v/>
      </c>
      <c r="I162" s="14" t="str">
        <f t="shared" si="14"/>
        <v/>
      </c>
      <c r="J162" s="18" t="str">
        <f>IF($E162="","",IF($E162="SRD",1,IF($E162="USD",IFERROR(INDEX(Instellingen!$B$22:$B$221,MATCH($C162,Instellingen!$A$22:$A$221,1)),""),IF($E162="EUR",IFERROR(INDEX(Instellingen!$C$22:$C$221,MATCH($C162,Instellingen!$A$22:$A$221,1)),""),""))))</f>
        <v/>
      </c>
      <c r="K162" s="19" t="str">
        <f>IF($B162="","",IFERROR(VLOOKUP($B162,Facturen!$A$3:$W$304,5,FALSE),""))</f>
        <v/>
      </c>
      <c r="L162" s="18" t="str">
        <f>IF($K162="","",IF($K162="SRD",1,IF($K162="USD",IFERROR(INDEX(Instellingen!$B$22:$B$221,MATCH($C162,Instellingen!$A$22:$A$221,1)),""),IF($K162="EUR",IFERROR(INDEX(Instellingen!$C$22:$C$221,MATCH($C162,Instellingen!$A$22:$A$221,1)),""),""))))</f>
        <v/>
      </c>
      <c r="M162" s="14" t="str">
        <f t="shared" si="15"/>
        <v/>
      </c>
      <c r="N162" s="14" t="str">
        <f t="shared" si="16"/>
        <v/>
      </c>
      <c r="O162" s="14" t="str">
        <f t="shared" si="17"/>
        <v/>
      </c>
      <c r="P162" s="14" t="str">
        <f t="shared" si="18"/>
        <v/>
      </c>
      <c r="Q162" s="14" t="str">
        <f t="shared" si="19"/>
        <v/>
      </c>
      <c r="R162" s="14" t="str">
        <f t="shared" si="20"/>
        <v/>
      </c>
    </row>
    <row r="163" spans="1:18" x14ac:dyDescent="0.3">
      <c r="A163" s="6"/>
      <c r="B163" s="6"/>
      <c r="C163" s="8"/>
      <c r="D163" s="6"/>
      <c r="E163" s="6"/>
      <c r="F163" s="12"/>
      <c r="G163" s="13"/>
      <c r="H163" s="14" t="str">
        <f>IF($F163="","",$F163*IF($G163="",IFERROR(IF(VLOOKUP($B163,Facturen!$A$3:$W$304,7,FALSE)="",Instellingen!$B$4,VLOOKUP($B163,Facturen!$A$3:$W$304,7,FALSE)),Instellingen!$B$4),$G163))</f>
        <v/>
      </c>
      <c r="I163" s="14" t="str">
        <f t="shared" si="14"/>
        <v/>
      </c>
      <c r="J163" s="18" t="str">
        <f>IF($E163="","",IF($E163="SRD",1,IF($E163="USD",IFERROR(INDEX(Instellingen!$B$22:$B$221,MATCH($C163,Instellingen!$A$22:$A$221,1)),""),IF($E163="EUR",IFERROR(INDEX(Instellingen!$C$22:$C$221,MATCH($C163,Instellingen!$A$22:$A$221,1)),""),""))))</f>
        <v/>
      </c>
      <c r="K163" s="19" t="str">
        <f>IF($B163="","",IFERROR(VLOOKUP($B163,Facturen!$A$3:$W$304,5,FALSE),""))</f>
        <v/>
      </c>
      <c r="L163" s="18" t="str">
        <f>IF($K163="","",IF($K163="SRD",1,IF($K163="USD",IFERROR(INDEX(Instellingen!$B$22:$B$221,MATCH($C163,Instellingen!$A$22:$A$221,1)),""),IF($K163="EUR",IFERROR(INDEX(Instellingen!$C$22:$C$221,MATCH($C163,Instellingen!$A$22:$A$221,1)),""),""))))</f>
        <v/>
      </c>
      <c r="M163" s="14" t="str">
        <f t="shared" si="15"/>
        <v/>
      </c>
      <c r="N163" s="14" t="str">
        <f t="shared" si="16"/>
        <v/>
      </c>
      <c r="O163" s="14" t="str">
        <f t="shared" si="17"/>
        <v/>
      </c>
      <c r="P163" s="14" t="str">
        <f t="shared" si="18"/>
        <v/>
      </c>
      <c r="Q163" s="14" t="str">
        <f t="shared" si="19"/>
        <v/>
      </c>
      <c r="R163" s="14" t="str">
        <f t="shared" si="20"/>
        <v/>
      </c>
    </row>
    <row r="164" spans="1:18" x14ac:dyDescent="0.3">
      <c r="A164" s="6"/>
      <c r="B164" s="6"/>
      <c r="C164" s="8"/>
      <c r="D164" s="6"/>
      <c r="E164" s="6"/>
      <c r="F164" s="12"/>
      <c r="G164" s="13"/>
      <c r="H164" s="14" t="str">
        <f>IF($F164="","",$F164*IF($G164="",IFERROR(IF(VLOOKUP($B164,Facturen!$A$3:$W$304,7,FALSE)="",Instellingen!$B$4,VLOOKUP($B164,Facturen!$A$3:$W$304,7,FALSE)),Instellingen!$B$4),$G164))</f>
        <v/>
      </c>
      <c r="I164" s="14" t="str">
        <f t="shared" si="14"/>
        <v/>
      </c>
      <c r="J164" s="18" t="str">
        <f>IF($E164="","",IF($E164="SRD",1,IF($E164="USD",IFERROR(INDEX(Instellingen!$B$22:$B$221,MATCH($C164,Instellingen!$A$22:$A$221,1)),""),IF($E164="EUR",IFERROR(INDEX(Instellingen!$C$22:$C$221,MATCH($C164,Instellingen!$A$22:$A$221,1)),""),""))))</f>
        <v/>
      </c>
      <c r="K164" s="19" t="str">
        <f>IF($B164="","",IFERROR(VLOOKUP($B164,Facturen!$A$3:$W$304,5,FALSE),""))</f>
        <v/>
      </c>
      <c r="L164" s="18" t="str">
        <f>IF($K164="","",IF($K164="SRD",1,IF($K164="USD",IFERROR(INDEX(Instellingen!$B$22:$B$221,MATCH($C164,Instellingen!$A$22:$A$221,1)),""),IF($K164="EUR",IFERROR(INDEX(Instellingen!$C$22:$C$221,MATCH($C164,Instellingen!$A$22:$A$221,1)),""),""))))</f>
        <v/>
      </c>
      <c r="M164" s="14" t="str">
        <f t="shared" si="15"/>
        <v/>
      </c>
      <c r="N164" s="14" t="str">
        <f t="shared" si="16"/>
        <v/>
      </c>
      <c r="O164" s="14" t="str">
        <f t="shared" si="17"/>
        <v/>
      </c>
      <c r="P164" s="14" t="str">
        <f t="shared" si="18"/>
        <v/>
      </c>
      <c r="Q164" s="14" t="str">
        <f t="shared" si="19"/>
        <v/>
      </c>
      <c r="R164" s="14" t="str">
        <f t="shared" si="20"/>
        <v/>
      </c>
    </row>
    <row r="165" spans="1:18" x14ac:dyDescent="0.3">
      <c r="A165" s="6"/>
      <c r="B165" s="6"/>
      <c r="C165" s="8"/>
      <c r="D165" s="6"/>
      <c r="E165" s="6"/>
      <c r="F165" s="12"/>
      <c r="G165" s="13"/>
      <c r="H165" s="14" t="str">
        <f>IF($F165="","",$F165*IF($G165="",IFERROR(IF(VLOOKUP($B165,Facturen!$A$3:$W$304,7,FALSE)="",Instellingen!$B$4,VLOOKUP($B165,Facturen!$A$3:$W$304,7,FALSE)),Instellingen!$B$4),$G165))</f>
        <v/>
      </c>
      <c r="I165" s="14" t="str">
        <f t="shared" si="14"/>
        <v/>
      </c>
      <c r="J165" s="18" t="str">
        <f>IF($E165="","",IF($E165="SRD",1,IF($E165="USD",IFERROR(INDEX(Instellingen!$B$22:$B$221,MATCH($C165,Instellingen!$A$22:$A$221,1)),""),IF($E165="EUR",IFERROR(INDEX(Instellingen!$C$22:$C$221,MATCH($C165,Instellingen!$A$22:$A$221,1)),""),""))))</f>
        <v/>
      </c>
      <c r="K165" s="19" t="str">
        <f>IF($B165="","",IFERROR(VLOOKUP($B165,Facturen!$A$3:$W$304,5,FALSE),""))</f>
        <v/>
      </c>
      <c r="L165" s="18" t="str">
        <f>IF($K165="","",IF($K165="SRD",1,IF($K165="USD",IFERROR(INDEX(Instellingen!$B$22:$B$221,MATCH($C165,Instellingen!$A$22:$A$221,1)),""),IF($K165="EUR",IFERROR(INDEX(Instellingen!$C$22:$C$221,MATCH($C165,Instellingen!$A$22:$A$221,1)),""),""))))</f>
        <v/>
      </c>
      <c r="M165" s="14" t="str">
        <f t="shared" si="15"/>
        <v/>
      </c>
      <c r="N165" s="14" t="str">
        <f t="shared" si="16"/>
        <v/>
      </c>
      <c r="O165" s="14" t="str">
        <f t="shared" si="17"/>
        <v/>
      </c>
      <c r="P165" s="14" t="str">
        <f t="shared" si="18"/>
        <v/>
      </c>
      <c r="Q165" s="14" t="str">
        <f t="shared" si="19"/>
        <v/>
      </c>
      <c r="R165" s="14" t="str">
        <f t="shared" si="20"/>
        <v/>
      </c>
    </row>
    <row r="166" spans="1:18" x14ac:dyDescent="0.3">
      <c r="A166" s="6"/>
      <c r="B166" s="6"/>
      <c r="C166" s="8"/>
      <c r="D166" s="6"/>
      <c r="E166" s="6"/>
      <c r="F166" s="12"/>
      <c r="G166" s="13"/>
      <c r="H166" s="14" t="str">
        <f>IF($F166="","",$F166*IF($G166="",IFERROR(IF(VLOOKUP($B166,Facturen!$A$3:$W$304,7,FALSE)="",Instellingen!$B$4,VLOOKUP($B166,Facturen!$A$3:$W$304,7,FALSE)),Instellingen!$B$4),$G166))</f>
        <v/>
      </c>
      <c r="I166" s="14" t="str">
        <f t="shared" si="14"/>
        <v/>
      </c>
      <c r="J166" s="18" t="str">
        <f>IF($E166="","",IF($E166="SRD",1,IF($E166="USD",IFERROR(INDEX(Instellingen!$B$22:$B$221,MATCH($C166,Instellingen!$A$22:$A$221,1)),""),IF($E166="EUR",IFERROR(INDEX(Instellingen!$C$22:$C$221,MATCH($C166,Instellingen!$A$22:$A$221,1)),""),""))))</f>
        <v/>
      </c>
      <c r="K166" s="19" t="str">
        <f>IF($B166="","",IFERROR(VLOOKUP($B166,Facturen!$A$3:$W$304,5,FALSE),""))</f>
        <v/>
      </c>
      <c r="L166" s="18" t="str">
        <f>IF($K166="","",IF($K166="SRD",1,IF($K166="USD",IFERROR(INDEX(Instellingen!$B$22:$B$221,MATCH($C166,Instellingen!$A$22:$A$221,1)),""),IF($K166="EUR",IFERROR(INDEX(Instellingen!$C$22:$C$221,MATCH($C166,Instellingen!$A$22:$A$221,1)),""),""))))</f>
        <v/>
      </c>
      <c r="M166" s="14" t="str">
        <f t="shared" si="15"/>
        <v/>
      </c>
      <c r="N166" s="14" t="str">
        <f t="shared" si="16"/>
        <v/>
      </c>
      <c r="O166" s="14" t="str">
        <f t="shared" si="17"/>
        <v/>
      </c>
      <c r="P166" s="14" t="str">
        <f t="shared" si="18"/>
        <v/>
      </c>
      <c r="Q166" s="14" t="str">
        <f t="shared" si="19"/>
        <v/>
      </c>
      <c r="R166" s="14" t="str">
        <f t="shared" si="20"/>
        <v/>
      </c>
    </row>
    <row r="167" spans="1:18" x14ac:dyDescent="0.3">
      <c r="A167" s="6"/>
      <c r="B167" s="6"/>
      <c r="C167" s="8"/>
      <c r="D167" s="6"/>
      <c r="E167" s="6"/>
      <c r="F167" s="12"/>
      <c r="G167" s="13"/>
      <c r="H167" s="14" t="str">
        <f>IF($F167="","",$F167*IF($G167="",IFERROR(IF(VLOOKUP($B167,Facturen!$A$3:$W$304,7,FALSE)="",Instellingen!$B$4,VLOOKUP($B167,Facturen!$A$3:$W$304,7,FALSE)),Instellingen!$B$4),$G167))</f>
        <v/>
      </c>
      <c r="I167" s="14" t="str">
        <f t="shared" si="14"/>
        <v/>
      </c>
      <c r="J167" s="18" t="str">
        <f>IF($E167="","",IF($E167="SRD",1,IF($E167="USD",IFERROR(INDEX(Instellingen!$B$22:$B$221,MATCH($C167,Instellingen!$A$22:$A$221,1)),""),IF($E167="EUR",IFERROR(INDEX(Instellingen!$C$22:$C$221,MATCH($C167,Instellingen!$A$22:$A$221,1)),""),""))))</f>
        <v/>
      </c>
      <c r="K167" s="19" t="str">
        <f>IF($B167="","",IFERROR(VLOOKUP($B167,Facturen!$A$3:$W$304,5,FALSE),""))</f>
        <v/>
      </c>
      <c r="L167" s="18" t="str">
        <f>IF($K167="","",IF($K167="SRD",1,IF($K167="USD",IFERROR(INDEX(Instellingen!$B$22:$B$221,MATCH($C167,Instellingen!$A$22:$A$221,1)),""),IF($K167="EUR",IFERROR(INDEX(Instellingen!$C$22:$C$221,MATCH($C167,Instellingen!$A$22:$A$221,1)),""),""))))</f>
        <v/>
      </c>
      <c r="M167" s="14" t="str">
        <f t="shared" si="15"/>
        <v/>
      </c>
      <c r="N167" s="14" t="str">
        <f t="shared" si="16"/>
        <v/>
      </c>
      <c r="O167" s="14" t="str">
        <f t="shared" si="17"/>
        <v/>
      </c>
      <c r="P167" s="14" t="str">
        <f t="shared" si="18"/>
        <v/>
      </c>
      <c r="Q167" s="14" t="str">
        <f t="shared" si="19"/>
        <v/>
      </c>
      <c r="R167" s="14" t="str">
        <f t="shared" si="20"/>
        <v/>
      </c>
    </row>
    <row r="168" spans="1:18" x14ac:dyDescent="0.3">
      <c r="A168" s="6"/>
      <c r="B168" s="6"/>
      <c r="C168" s="8"/>
      <c r="D168" s="6"/>
      <c r="E168" s="6"/>
      <c r="F168" s="12"/>
      <c r="G168" s="13"/>
      <c r="H168" s="14" t="str">
        <f>IF($F168="","",$F168*IF($G168="",IFERROR(IF(VLOOKUP($B168,Facturen!$A$3:$W$304,7,FALSE)="",Instellingen!$B$4,VLOOKUP($B168,Facturen!$A$3:$W$304,7,FALSE)),Instellingen!$B$4),$G168))</f>
        <v/>
      </c>
      <c r="I168" s="14" t="str">
        <f t="shared" si="14"/>
        <v/>
      </c>
      <c r="J168" s="18" t="str">
        <f>IF($E168="","",IF($E168="SRD",1,IF($E168="USD",IFERROR(INDEX(Instellingen!$B$22:$B$221,MATCH($C168,Instellingen!$A$22:$A$221,1)),""),IF($E168="EUR",IFERROR(INDEX(Instellingen!$C$22:$C$221,MATCH($C168,Instellingen!$A$22:$A$221,1)),""),""))))</f>
        <v/>
      </c>
      <c r="K168" s="19" t="str">
        <f>IF($B168="","",IFERROR(VLOOKUP($B168,Facturen!$A$3:$W$304,5,FALSE),""))</f>
        <v/>
      </c>
      <c r="L168" s="18" t="str">
        <f>IF($K168="","",IF($K168="SRD",1,IF($K168="USD",IFERROR(INDEX(Instellingen!$B$22:$B$221,MATCH($C168,Instellingen!$A$22:$A$221,1)),""),IF($K168="EUR",IFERROR(INDEX(Instellingen!$C$22:$C$221,MATCH($C168,Instellingen!$A$22:$A$221,1)),""),""))))</f>
        <v/>
      </c>
      <c r="M168" s="14" t="str">
        <f t="shared" si="15"/>
        <v/>
      </c>
      <c r="N168" s="14" t="str">
        <f t="shared" si="16"/>
        <v/>
      </c>
      <c r="O168" s="14" t="str">
        <f t="shared" si="17"/>
        <v/>
      </c>
      <c r="P168" s="14" t="str">
        <f t="shared" si="18"/>
        <v/>
      </c>
      <c r="Q168" s="14" t="str">
        <f t="shared" si="19"/>
        <v/>
      </c>
      <c r="R168" s="14" t="str">
        <f t="shared" si="20"/>
        <v/>
      </c>
    </row>
    <row r="169" spans="1:18" x14ac:dyDescent="0.3">
      <c r="A169" s="6"/>
      <c r="B169" s="6"/>
      <c r="C169" s="8"/>
      <c r="D169" s="6"/>
      <c r="E169" s="6"/>
      <c r="F169" s="12"/>
      <c r="G169" s="13"/>
      <c r="H169" s="14" t="str">
        <f>IF($F169="","",$F169*IF($G169="",IFERROR(IF(VLOOKUP($B169,Facturen!$A$3:$W$304,7,FALSE)="",Instellingen!$B$4,VLOOKUP($B169,Facturen!$A$3:$W$304,7,FALSE)),Instellingen!$B$4),$G169))</f>
        <v/>
      </c>
      <c r="I169" s="14" t="str">
        <f t="shared" si="14"/>
        <v/>
      </c>
      <c r="J169" s="18" t="str">
        <f>IF($E169="","",IF($E169="SRD",1,IF($E169="USD",IFERROR(INDEX(Instellingen!$B$22:$B$221,MATCH($C169,Instellingen!$A$22:$A$221,1)),""),IF($E169="EUR",IFERROR(INDEX(Instellingen!$C$22:$C$221,MATCH($C169,Instellingen!$A$22:$A$221,1)),""),""))))</f>
        <v/>
      </c>
      <c r="K169" s="19" t="str">
        <f>IF($B169="","",IFERROR(VLOOKUP($B169,Facturen!$A$3:$W$304,5,FALSE),""))</f>
        <v/>
      </c>
      <c r="L169" s="18" t="str">
        <f>IF($K169="","",IF($K169="SRD",1,IF($K169="USD",IFERROR(INDEX(Instellingen!$B$22:$B$221,MATCH($C169,Instellingen!$A$22:$A$221,1)),""),IF($K169="EUR",IFERROR(INDEX(Instellingen!$C$22:$C$221,MATCH($C169,Instellingen!$A$22:$A$221,1)),""),""))))</f>
        <v/>
      </c>
      <c r="M169" s="14" t="str">
        <f t="shared" si="15"/>
        <v/>
      </c>
      <c r="N169" s="14" t="str">
        <f t="shared" si="16"/>
        <v/>
      </c>
      <c r="O169" s="14" t="str">
        <f t="shared" si="17"/>
        <v/>
      </c>
      <c r="P169" s="14" t="str">
        <f t="shared" si="18"/>
        <v/>
      </c>
      <c r="Q169" s="14" t="str">
        <f t="shared" si="19"/>
        <v/>
      </c>
      <c r="R169" s="14" t="str">
        <f t="shared" si="20"/>
        <v/>
      </c>
    </row>
    <row r="170" spans="1:18" x14ac:dyDescent="0.3">
      <c r="A170" s="6"/>
      <c r="B170" s="6"/>
      <c r="C170" s="8"/>
      <c r="D170" s="6"/>
      <c r="E170" s="6"/>
      <c r="F170" s="12"/>
      <c r="G170" s="13"/>
      <c r="H170" s="14" t="str">
        <f>IF($F170="","",$F170*IF($G170="",IFERROR(IF(VLOOKUP($B170,Facturen!$A$3:$W$304,7,FALSE)="",Instellingen!$B$4,VLOOKUP($B170,Facturen!$A$3:$W$304,7,FALSE)),Instellingen!$B$4),$G170))</f>
        <v/>
      </c>
      <c r="I170" s="14" t="str">
        <f t="shared" si="14"/>
        <v/>
      </c>
      <c r="J170" s="18" t="str">
        <f>IF($E170="","",IF($E170="SRD",1,IF($E170="USD",IFERROR(INDEX(Instellingen!$B$22:$B$221,MATCH($C170,Instellingen!$A$22:$A$221,1)),""),IF($E170="EUR",IFERROR(INDEX(Instellingen!$C$22:$C$221,MATCH($C170,Instellingen!$A$22:$A$221,1)),""),""))))</f>
        <v/>
      </c>
      <c r="K170" s="19" t="str">
        <f>IF($B170="","",IFERROR(VLOOKUP($B170,Facturen!$A$3:$W$304,5,FALSE),""))</f>
        <v/>
      </c>
      <c r="L170" s="18" t="str">
        <f>IF($K170="","",IF($K170="SRD",1,IF($K170="USD",IFERROR(INDEX(Instellingen!$B$22:$B$221,MATCH($C170,Instellingen!$A$22:$A$221,1)),""),IF($K170="EUR",IFERROR(INDEX(Instellingen!$C$22:$C$221,MATCH($C170,Instellingen!$A$22:$A$221,1)),""),""))))</f>
        <v/>
      </c>
      <c r="M170" s="14" t="str">
        <f t="shared" si="15"/>
        <v/>
      </c>
      <c r="N170" s="14" t="str">
        <f t="shared" si="16"/>
        <v/>
      </c>
      <c r="O170" s="14" t="str">
        <f t="shared" si="17"/>
        <v/>
      </c>
      <c r="P170" s="14" t="str">
        <f t="shared" si="18"/>
        <v/>
      </c>
      <c r="Q170" s="14" t="str">
        <f t="shared" si="19"/>
        <v/>
      </c>
      <c r="R170" s="14" t="str">
        <f t="shared" si="20"/>
        <v/>
      </c>
    </row>
    <row r="171" spans="1:18" x14ac:dyDescent="0.3">
      <c r="A171" s="6"/>
      <c r="B171" s="6"/>
      <c r="C171" s="8"/>
      <c r="D171" s="6"/>
      <c r="E171" s="6"/>
      <c r="F171" s="12"/>
      <c r="G171" s="13"/>
      <c r="H171" s="14" t="str">
        <f>IF($F171="","",$F171*IF($G171="",IFERROR(IF(VLOOKUP($B171,Facturen!$A$3:$W$304,7,FALSE)="",Instellingen!$B$4,VLOOKUP($B171,Facturen!$A$3:$W$304,7,FALSE)),Instellingen!$B$4),$G171))</f>
        <v/>
      </c>
      <c r="I171" s="14" t="str">
        <f t="shared" si="14"/>
        <v/>
      </c>
      <c r="J171" s="18" t="str">
        <f>IF($E171="","",IF($E171="SRD",1,IF($E171="USD",IFERROR(INDEX(Instellingen!$B$22:$B$221,MATCH($C171,Instellingen!$A$22:$A$221,1)),""),IF($E171="EUR",IFERROR(INDEX(Instellingen!$C$22:$C$221,MATCH($C171,Instellingen!$A$22:$A$221,1)),""),""))))</f>
        <v/>
      </c>
      <c r="K171" s="19" t="str">
        <f>IF($B171="","",IFERROR(VLOOKUP($B171,Facturen!$A$3:$W$304,5,FALSE),""))</f>
        <v/>
      </c>
      <c r="L171" s="18" t="str">
        <f>IF($K171="","",IF($K171="SRD",1,IF($K171="USD",IFERROR(INDEX(Instellingen!$B$22:$B$221,MATCH($C171,Instellingen!$A$22:$A$221,1)),""),IF($K171="EUR",IFERROR(INDEX(Instellingen!$C$22:$C$221,MATCH($C171,Instellingen!$A$22:$A$221,1)),""),""))))</f>
        <v/>
      </c>
      <c r="M171" s="14" t="str">
        <f t="shared" si="15"/>
        <v/>
      </c>
      <c r="N171" s="14" t="str">
        <f t="shared" si="16"/>
        <v/>
      </c>
      <c r="O171" s="14" t="str">
        <f t="shared" si="17"/>
        <v/>
      </c>
      <c r="P171" s="14" t="str">
        <f t="shared" si="18"/>
        <v/>
      </c>
      <c r="Q171" s="14" t="str">
        <f t="shared" si="19"/>
        <v/>
      </c>
      <c r="R171" s="14" t="str">
        <f t="shared" si="20"/>
        <v/>
      </c>
    </row>
    <row r="172" spans="1:18" x14ac:dyDescent="0.3">
      <c r="A172" s="6"/>
      <c r="B172" s="6"/>
      <c r="C172" s="8"/>
      <c r="D172" s="6"/>
      <c r="E172" s="6"/>
      <c r="F172" s="12"/>
      <c r="G172" s="13"/>
      <c r="H172" s="14" t="str">
        <f>IF($F172="","",$F172*IF($G172="",IFERROR(IF(VLOOKUP($B172,Facturen!$A$3:$W$304,7,FALSE)="",Instellingen!$B$4,VLOOKUP($B172,Facturen!$A$3:$W$304,7,FALSE)),Instellingen!$B$4),$G172))</f>
        <v/>
      </c>
      <c r="I172" s="14" t="str">
        <f t="shared" si="14"/>
        <v/>
      </c>
      <c r="J172" s="18" t="str">
        <f>IF($E172="","",IF($E172="SRD",1,IF($E172="USD",IFERROR(INDEX(Instellingen!$B$22:$B$221,MATCH($C172,Instellingen!$A$22:$A$221,1)),""),IF($E172="EUR",IFERROR(INDEX(Instellingen!$C$22:$C$221,MATCH($C172,Instellingen!$A$22:$A$221,1)),""),""))))</f>
        <v/>
      </c>
      <c r="K172" s="19" t="str">
        <f>IF($B172="","",IFERROR(VLOOKUP($B172,Facturen!$A$3:$W$304,5,FALSE),""))</f>
        <v/>
      </c>
      <c r="L172" s="18" t="str">
        <f>IF($K172="","",IF($K172="SRD",1,IF($K172="USD",IFERROR(INDEX(Instellingen!$B$22:$B$221,MATCH($C172,Instellingen!$A$22:$A$221,1)),""),IF($K172="EUR",IFERROR(INDEX(Instellingen!$C$22:$C$221,MATCH($C172,Instellingen!$A$22:$A$221,1)),""),""))))</f>
        <v/>
      </c>
      <c r="M172" s="14" t="str">
        <f t="shared" si="15"/>
        <v/>
      </c>
      <c r="N172" s="14" t="str">
        <f t="shared" si="16"/>
        <v/>
      </c>
      <c r="O172" s="14" t="str">
        <f t="shared" si="17"/>
        <v/>
      </c>
      <c r="P172" s="14" t="str">
        <f t="shared" si="18"/>
        <v/>
      </c>
      <c r="Q172" s="14" t="str">
        <f t="shared" si="19"/>
        <v/>
      </c>
      <c r="R172" s="14" t="str">
        <f t="shared" si="20"/>
        <v/>
      </c>
    </row>
    <row r="173" spans="1:18" x14ac:dyDescent="0.3">
      <c r="A173" s="6"/>
      <c r="B173" s="6"/>
      <c r="C173" s="8"/>
      <c r="D173" s="6"/>
      <c r="E173" s="6"/>
      <c r="F173" s="12"/>
      <c r="G173" s="13"/>
      <c r="H173" s="14" t="str">
        <f>IF($F173="","",$F173*IF($G173="",IFERROR(IF(VLOOKUP($B173,Facturen!$A$3:$W$304,7,FALSE)="",Instellingen!$B$4,VLOOKUP($B173,Facturen!$A$3:$W$304,7,FALSE)),Instellingen!$B$4),$G173))</f>
        <v/>
      </c>
      <c r="I173" s="14" t="str">
        <f t="shared" si="14"/>
        <v/>
      </c>
      <c r="J173" s="18" t="str">
        <f>IF($E173="","",IF($E173="SRD",1,IF($E173="USD",IFERROR(INDEX(Instellingen!$B$22:$B$221,MATCH($C173,Instellingen!$A$22:$A$221,1)),""),IF($E173="EUR",IFERROR(INDEX(Instellingen!$C$22:$C$221,MATCH($C173,Instellingen!$A$22:$A$221,1)),""),""))))</f>
        <v/>
      </c>
      <c r="K173" s="19" t="str">
        <f>IF($B173="","",IFERROR(VLOOKUP($B173,Facturen!$A$3:$W$304,5,FALSE),""))</f>
        <v/>
      </c>
      <c r="L173" s="18" t="str">
        <f>IF($K173="","",IF($K173="SRD",1,IF($K173="USD",IFERROR(INDEX(Instellingen!$B$22:$B$221,MATCH($C173,Instellingen!$A$22:$A$221,1)),""),IF($K173="EUR",IFERROR(INDEX(Instellingen!$C$22:$C$221,MATCH($C173,Instellingen!$A$22:$A$221,1)),""),""))))</f>
        <v/>
      </c>
      <c r="M173" s="14" t="str">
        <f t="shared" si="15"/>
        <v/>
      </c>
      <c r="N173" s="14" t="str">
        <f t="shared" si="16"/>
        <v/>
      </c>
      <c r="O173" s="14" t="str">
        <f t="shared" si="17"/>
        <v/>
      </c>
      <c r="P173" s="14" t="str">
        <f t="shared" si="18"/>
        <v/>
      </c>
      <c r="Q173" s="14" t="str">
        <f t="shared" si="19"/>
        <v/>
      </c>
      <c r="R173" s="14" t="str">
        <f t="shared" si="20"/>
        <v/>
      </c>
    </row>
    <row r="174" spans="1:18" x14ac:dyDescent="0.3">
      <c r="A174" s="6"/>
      <c r="B174" s="6"/>
      <c r="C174" s="8"/>
      <c r="D174" s="6"/>
      <c r="E174" s="6"/>
      <c r="F174" s="12"/>
      <c r="G174" s="13"/>
      <c r="H174" s="14" t="str">
        <f>IF($F174="","",$F174*IF($G174="",IFERROR(IF(VLOOKUP($B174,Facturen!$A$3:$W$304,7,FALSE)="",Instellingen!$B$4,VLOOKUP($B174,Facturen!$A$3:$W$304,7,FALSE)),Instellingen!$B$4),$G174))</f>
        <v/>
      </c>
      <c r="I174" s="14" t="str">
        <f t="shared" si="14"/>
        <v/>
      </c>
      <c r="J174" s="18" t="str">
        <f>IF($E174="","",IF($E174="SRD",1,IF($E174="USD",IFERROR(INDEX(Instellingen!$B$22:$B$221,MATCH($C174,Instellingen!$A$22:$A$221,1)),""),IF($E174="EUR",IFERROR(INDEX(Instellingen!$C$22:$C$221,MATCH($C174,Instellingen!$A$22:$A$221,1)),""),""))))</f>
        <v/>
      </c>
      <c r="K174" s="19" t="str">
        <f>IF($B174="","",IFERROR(VLOOKUP($B174,Facturen!$A$3:$W$304,5,FALSE),""))</f>
        <v/>
      </c>
      <c r="L174" s="18" t="str">
        <f>IF($K174="","",IF($K174="SRD",1,IF($K174="USD",IFERROR(INDEX(Instellingen!$B$22:$B$221,MATCH($C174,Instellingen!$A$22:$A$221,1)),""),IF($K174="EUR",IFERROR(INDEX(Instellingen!$C$22:$C$221,MATCH($C174,Instellingen!$A$22:$A$221,1)),""),""))))</f>
        <v/>
      </c>
      <c r="M174" s="14" t="str">
        <f t="shared" si="15"/>
        <v/>
      </c>
      <c r="N174" s="14" t="str">
        <f t="shared" si="16"/>
        <v/>
      </c>
      <c r="O174" s="14" t="str">
        <f t="shared" si="17"/>
        <v/>
      </c>
      <c r="P174" s="14" t="str">
        <f t="shared" si="18"/>
        <v/>
      </c>
      <c r="Q174" s="14" t="str">
        <f t="shared" si="19"/>
        <v/>
      </c>
      <c r="R174" s="14" t="str">
        <f t="shared" si="20"/>
        <v/>
      </c>
    </row>
    <row r="175" spans="1:18" x14ac:dyDescent="0.3">
      <c r="A175" s="6"/>
      <c r="B175" s="6"/>
      <c r="C175" s="8"/>
      <c r="D175" s="6"/>
      <c r="E175" s="6"/>
      <c r="F175" s="12"/>
      <c r="G175" s="13"/>
      <c r="H175" s="14" t="str">
        <f>IF($F175="","",$F175*IF($G175="",IFERROR(IF(VLOOKUP($B175,Facturen!$A$3:$W$304,7,FALSE)="",Instellingen!$B$4,VLOOKUP($B175,Facturen!$A$3:$W$304,7,FALSE)),Instellingen!$B$4),$G175))</f>
        <v/>
      </c>
      <c r="I175" s="14" t="str">
        <f t="shared" si="14"/>
        <v/>
      </c>
      <c r="J175" s="18" t="str">
        <f>IF($E175="","",IF($E175="SRD",1,IF($E175="USD",IFERROR(INDEX(Instellingen!$B$22:$B$221,MATCH($C175,Instellingen!$A$22:$A$221,1)),""),IF($E175="EUR",IFERROR(INDEX(Instellingen!$C$22:$C$221,MATCH($C175,Instellingen!$A$22:$A$221,1)),""),""))))</f>
        <v/>
      </c>
      <c r="K175" s="19" t="str">
        <f>IF($B175="","",IFERROR(VLOOKUP($B175,Facturen!$A$3:$W$304,5,FALSE),""))</f>
        <v/>
      </c>
      <c r="L175" s="18" t="str">
        <f>IF($K175="","",IF($K175="SRD",1,IF($K175="USD",IFERROR(INDEX(Instellingen!$B$22:$B$221,MATCH($C175,Instellingen!$A$22:$A$221,1)),""),IF($K175="EUR",IFERROR(INDEX(Instellingen!$C$22:$C$221,MATCH($C175,Instellingen!$A$22:$A$221,1)),""),""))))</f>
        <v/>
      </c>
      <c r="M175" s="14" t="str">
        <f t="shared" si="15"/>
        <v/>
      </c>
      <c r="N175" s="14" t="str">
        <f t="shared" si="16"/>
        <v/>
      </c>
      <c r="O175" s="14" t="str">
        <f t="shared" si="17"/>
        <v/>
      </c>
      <c r="P175" s="14" t="str">
        <f t="shared" si="18"/>
        <v/>
      </c>
      <c r="Q175" s="14" t="str">
        <f t="shared" si="19"/>
        <v/>
      </c>
      <c r="R175" s="14" t="str">
        <f t="shared" si="20"/>
        <v/>
      </c>
    </row>
    <row r="176" spans="1:18" x14ac:dyDescent="0.3">
      <c r="A176" s="6"/>
      <c r="B176" s="6"/>
      <c r="C176" s="8"/>
      <c r="D176" s="6"/>
      <c r="E176" s="6"/>
      <c r="F176" s="12"/>
      <c r="G176" s="13"/>
      <c r="H176" s="14" t="str">
        <f>IF($F176="","",$F176*IF($G176="",IFERROR(IF(VLOOKUP($B176,Facturen!$A$3:$W$304,7,FALSE)="",Instellingen!$B$4,VLOOKUP($B176,Facturen!$A$3:$W$304,7,FALSE)),Instellingen!$B$4),$G176))</f>
        <v/>
      </c>
      <c r="I176" s="14" t="str">
        <f t="shared" si="14"/>
        <v/>
      </c>
      <c r="J176" s="18" t="str">
        <f>IF($E176="","",IF($E176="SRD",1,IF($E176="USD",IFERROR(INDEX(Instellingen!$B$22:$B$221,MATCH($C176,Instellingen!$A$22:$A$221,1)),""),IF($E176="EUR",IFERROR(INDEX(Instellingen!$C$22:$C$221,MATCH($C176,Instellingen!$A$22:$A$221,1)),""),""))))</f>
        <v/>
      </c>
      <c r="K176" s="19" t="str">
        <f>IF($B176="","",IFERROR(VLOOKUP($B176,Facturen!$A$3:$W$304,5,FALSE),""))</f>
        <v/>
      </c>
      <c r="L176" s="18" t="str">
        <f>IF($K176="","",IF($K176="SRD",1,IF($K176="USD",IFERROR(INDEX(Instellingen!$B$22:$B$221,MATCH($C176,Instellingen!$A$22:$A$221,1)),""),IF($K176="EUR",IFERROR(INDEX(Instellingen!$C$22:$C$221,MATCH($C176,Instellingen!$A$22:$A$221,1)),""),""))))</f>
        <v/>
      </c>
      <c r="M176" s="14" t="str">
        <f t="shared" si="15"/>
        <v/>
      </c>
      <c r="N176" s="14" t="str">
        <f t="shared" si="16"/>
        <v/>
      </c>
      <c r="O176" s="14" t="str">
        <f t="shared" si="17"/>
        <v/>
      </c>
      <c r="P176" s="14" t="str">
        <f t="shared" si="18"/>
        <v/>
      </c>
      <c r="Q176" s="14" t="str">
        <f t="shared" si="19"/>
        <v/>
      </c>
      <c r="R176" s="14" t="str">
        <f t="shared" si="20"/>
        <v/>
      </c>
    </row>
    <row r="177" spans="1:18" x14ac:dyDescent="0.3">
      <c r="A177" s="6"/>
      <c r="B177" s="6"/>
      <c r="C177" s="8"/>
      <c r="D177" s="6"/>
      <c r="E177" s="6"/>
      <c r="F177" s="12"/>
      <c r="G177" s="13"/>
      <c r="H177" s="14" t="str">
        <f>IF($F177="","",$F177*IF($G177="",IFERROR(IF(VLOOKUP($B177,Facturen!$A$3:$W$304,7,FALSE)="",Instellingen!$B$4,VLOOKUP($B177,Facturen!$A$3:$W$304,7,FALSE)),Instellingen!$B$4),$G177))</f>
        <v/>
      </c>
      <c r="I177" s="14" t="str">
        <f t="shared" si="14"/>
        <v/>
      </c>
      <c r="J177" s="18" t="str">
        <f>IF($E177="","",IF($E177="SRD",1,IF($E177="USD",IFERROR(INDEX(Instellingen!$B$22:$B$221,MATCH($C177,Instellingen!$A$22:$A$221,1)),""),IF($E177="EUR",IFERROR(INDEX(Instellingen!$C$22:$C$221,MATCH($C177,Instellingen!$A$22:$A$221,1)),""),""))))</f>
        <v/>
      </c>
      <c r="K177" s="19" t="str">
        <f>IF($B177="","",IFERROR(VLOOKUP($B177,Facturen!$A$3:$W$304,5,FALSE),""))</f>
        <v/>
      </c>
      <c r="L177" s="18" t="str">
        <f>IF($K177="","",IF($K177="SRD",1,IF($K177="USD",IFERROR(INDEX(Instellingen!$B$22:$B$221,MATCH($C177,Instellingen!$A$22:$A$221,1)),""),IF($K177="EUR",IFERROR(INDEX(Instellingen!$C$22:$C$221,MATCH($C177,Instellingen!$A$22:$A$221,1)),""),""))))</f>
        <v/>
      </c>
      <c r="M177" s="14" t="str">
        <f t="shared" si="15"/>
        <v/>
      </c>
      <c r="N177" s="14" t="str">
        <f t="shared" si="16"/>
        <v/>
      </c>
      <c r="O177" s="14" t="str">
        <f t="shared" si="17"/>
        <v/>
      </c>
      <c r="P177" s="14" t="str">
        <f t="shared" si="18"/>
        <v/>
      </c>
      <c r="Q177" s="14" t="str">
        <f t="shared" si="19"/>
        <v/>
      </c>
      <c r="R177" s="14" t="str">
        <f t="shared" si="20"/>
        <v/>
      </c>
    </row>
    <row r="178" spans="1:18" x14ac:dyDescent="0.3">
      <c r="A178" s="6"/>
      <c r="B178" s="6"/>
      <c r="C178" s="8"/>
      <c r="D178" s="6"/>
      <c r="E178" s="6"/>
      <c r="F178" s="12"/>
      <c r="G178" s="13"/>
      <c r="H178" s="14" t="str">
        <f>IF($F178="","",$F178*IF($G178="",IFERROR(IF(VLOOKUP($B178,Facturen!$A$3:$W$304,7,FALSE)="",Instellingen!$B$4,VLOOKUP($B178,Facturen!$A$3:$W$304,7,FALSE)),Instellingen!$B$4),$G178))</f>
        <v/>
      </c>
      <c r="I178" s="14" t="str">
        <f t="shared" si="14"/>
        <v/>
      </c>
      <c r="J178" s="18" t="str">
        <f>IF($E178="","",IF($E178="SRD",1,IF($E178="USD",IFERROR(INDEX(Instellingen!$B$22:$B$221,MATCH($C178,Instellingen!$A$22:$A$221,1)),""),IF($E178="EUR",IFERROR(INDEX(Instellingen!$C$22:$C$221,MATCH($C178,Instellingen!$A$22:$A$221,1)),""),""))))</f>
        <v/>
      </c>
      <c r="K178" s="19" t="str">
        <f>IF($B178="","",IFERROR(VLOOKUP($B178,Facturen!$A$3:$W$304,5,FALSE),""))</f>
        <v/>
      </c>
      <c r="L178" s="18" t="str">
        <f>IF($K178="","",IF($K178="SRD",1,IF($K178="USD",IFERROR(INDEX(Instellingen!$B$22:$B$221,MATCH($C178,Instellingen!$A$22:$A$221,1)),""),IF($K178="EUR",IFERROR(INDEX(Instellingen!$C$22:$C$221,MATCH($C178,Instellingen!$A$22:$A$221,1)),""),""))))</f>
        <v/>
      </c>
      <c r="M178" s="14" t="str">
        <f t="shared" si="15"/>
        <v/>
      </c>
      <c r="N178" s="14" t="str">
        <f t="shared" si="16"/>
        <v/>
      </c>
      <c r="O178" s="14" t="str">
        <f t="shared" si="17"/>
        <v/>
      </c>
      <c r="P178" s="14" t="str">
        <f t="shared" si="18"/>
        <v/>
      </c>
      <c r="Q178" s="14" t="str">
        <f t="shared" si="19"/>
        <v/>
      </c>
      <c r="R178" s="14" t="str">
        <f t="shared" si="20"/>
        <v/>
      </c>
    </row>
    <row r="179" spans="1:18" x14ac:dyDescent="0.3">
      <c r="A179" s="6"/>
      <c r="B179" s="6"/>
      <c r="C179" s="8"/>
      <c r="D179" s="6"/>
      <c r="E179" s="6"/>
      <c r="F179" s="12"/>
      <c r="G179" s="13"/>
      <c r="H179" s="14" t="str">
        <f>IF($F179="","",$F179*IF($G179="",IFERROR(IF(VLOOKUP($B179,Facturen!$A$3:$W$304,7,FALSE)="",Instellingen!$B$4,VLOOKUP($B179,Facturen!$A$3:$W$304,7,FALSE)),Instellingen!$B$4),$G179))</f>
        <v/>
      </c>
      <c r="I179" s="14" t="str">
        <f t="shared" si="14"/>
        <v/>
      </c>
      <c r="J179" s="18" t="str">
        <f>IF($E179="","",IF($E179="SRD",1,IF($E179="USD",IFERROR(INDEX(Instellingen!$B$22:$B$221,MATCH($C179,Instellingen!$A$22:$A$221,1)),""),IF($E179="EUR",IFERROR(INDEX(Instellingen!$C$22:$C$221,MATCH($C179,Instellingen!$A$22:$A$221,1)),""),""))))</f>
        <v/>
      </c>
      <c r="K179" s="19" t="str">
        <f>IF($B179="","",IFERROR(VLOOKUP($B179,Facturen!$A$3:$W$304,5,FALSE),""))</f>
        <v/>
      </c>
      <c r="L179" s="18" t="str">
        <f>IF($K179="","",IF($K179="SRD",1,IF($K179="USD",IFERROR(INDEX(Instellingen!$B$22:$B$221,MATCH($C179,Instellingen!$A$22:$A$221,1)),""),IF($K179="EUR",IFERROR(INDEX(Instellingen!$C$22:$C$221,MATCH($C179,Instellingen!$A$22:$A$221,1)),""),""))))</f>
        <v/>
      </c>
      <c r="M179" s="14" t="str">
        <f t="shared" si="15"/>
        <v/>
      </c>
      <c r="N179" s="14" t="str">
        <f t="shared" si="16"/>
        <v/>
      </c>
      <c r="O179" s="14" t="str">
        <f t="shared" si="17"/>
        <v/>
      </c>
      <c r="P179" s="14" t="str">
        <f t="shared" si="18"/>
        <v/>
      </c>
      <c r="Q179" s="14" t="str">
        <f t="shared" si="19"/>
        <v/>
      </c>
      <c r="R179" s="14" t="str">
        <f t="shared" si="20"/>
        <v/>
      </c>
    </row>
    <row r="180" spans="1:18" x14ac:dyDescent="0.3">
      <c r="A180" s="6"/>
      <c r="B180" s="6"/>
      <c r="C180" s="8"/>
      <c r="D180" s="6"/>
      <c r="E180" s="6"/>
      <c r="F180" s="12"/>
      <c r="G180" s="13"/>
      <c r="H180" s="14" t="str">
        <f>IF($F180="","",$F180*IF($G180="",IFERROR(IF(VLOOKUP($B180,Facturen!$A$3:$W$304,7,FALSE)="",Instellingen!$B$4,VLOOKUP($B180,Facturen!$A$3:$W$304,7,FALSE)),Instellingen!$B$4),$G180))</f>
        <v/>
      </c>
      <c r="I180" s="14" t="str">
        <f t="shared" si="14"/>
        <v/>
      </c>
      <c r="J180" s="18" t="str">
        <f>IF($E180="","",IF($E180="SRD",1,IF($E180="USD",IFERROR(INDEX(Instellingen!$B$22:$B$221,MATCH($C180,Instellingen!$A$22:$A$221,1)),""),IF($E180="EUR",IFERROR(INDEX(Instellingen!$C$22:$C$221,MATCH($C180,Instellingen!$A$22:$A$221,1)),""),""))))</f>
        <v/>
      </c>
      <c r="K180" s="19" t="str">
        <f>IF($B180="","",IFERROR(VLOOKUP($B180,Facturen!$A$3:$W$304,5,FALSE),""))</f>
        <v/>
      </c>
      <c r="L180" s="18" t="str">
        <f>IF($K180="","",IF($K180="SRD",1,IF($K180="USD",IFERROR(INDEX(Instellingen!$B$22:$B$221,MATCH($C180,Instellingen!$A$22:$A$221,1)),""),IF($K180="EUR",IFERROR(INDEX(Instellingen!$C$22:$C$221,MATCH($C180,Instellingen!$A$22:$A$221,1)),""),""))))</f>
        <v/>
      </c>
      <c r="M180" s="14" t="str">
        <f t="shared" si="15"/>
        <v/>
      </c>
      <c r="N180" s="14" t="str">
        <f t="shared" si="16"/>
        <v/>
      </c>
      <c r="O180" s="14" t="str">
        <f t="shared" si="17"/>
        <v/>
      </c>
      <c r="P180" s="14" t="str">
        <f t="shared" si="18"/>
        <v/>
      </c>
      <c r="Q180" s="14" t="str">
        <f t="shared" si="19"/>
        <v/>
      </c>
      <c r="R180" s="14" t="str">
        <f t="shared" si="20"/>
        <v/>
      </c>
    </row>
    <row r="181" spans="1:18" x14ac:dyDescent="0.3">
      <c r="A181" s="6"/>
      <c r="B181" s="6"/>
      <c r="C181" s="8"/>
      <c r="D181" s="6"/>
      <c r="E181" s="6"/>
      <c r="F181" s="12"/>
      <c r="G181" s="13"/>
      <c r="H181" s="14" t="str">
        <f>IF($F181="","",$F181*IF($G181="",IFERROR(IF(VLOOKUP($B181,Facturen!$A$3:$W$304,7,FALSE)="",Instellingen!$B$4,VLOOKUP($B181,Facturen!$A$3:$W$304,7,FALSE)),Instellingen!$B$4),$G181))</f>
        <v/>
      </c>
      <c r="I181" s="14" t="str">
        <f t="shared" si="14"/>
        <v/>
      </c>
      <c r="J181" s="18" t="str">
        <f>IF($E181="","",IF($E181="SRD",1,IF($E181="USD",IFERROR(INDEX(Instellingen!$B$22:$B$221,MATCH($C181,Instellingen!$A$22:$A$221,1)),""),IF($E181="EUR",IFERROR(INDEX(Instellingen!$C$22:$C$221,MATCH($C181,Instellingen!$A$22:$A$221,1)),""),""))))</f>
        <v/>
      </c>
      <c r="K181" s="19" t="str">
        <f>IF($B181="","",IFERROR(VLOOKUP($B181,Facturen!$A$3:$W$304,5,FALSE),""))</f>
        <v/>
      </c>
      <c r="L181" s="18" t="str">
        <f>IF($K181="","",IF($K181="SRD",1,IF($K181="USD",IFERROR(INDEX(Instellingen!$B$22:$B$221,MATCH($C181,Instellingen!$A$22:$A$221,1)),""),IF($K181="EUR",IFERROR(INDEX(Instellingen!$C$22:$C$221,MATCH($C181,Instellingen!$A$22:$A$221,1)),""),""))))</f>
        <v/>
      </c>
      <c r="M181" s="14" t="str">
        <f t="shared" si="15"/>
        <v/>
      </c>
      <c r="N181" s="14" t="str">
        <f t="shared" si="16"/>
        <v/>
      </c>
      <c r="O181" s="14" t="str">
        <f t="shared" si="17"/>
        <v/>
      </c>
      <c r="P181" s="14" t="str">
        <f t="shared" si="18"/>
        <v/>
      </c>
      <c r="Q181" s="14" t="str">
        <f t="shared" si="19"/>
        <v/>
      </c>
      <c r="R181" s="14" t="str">
        <f t="shared" si="20"/>
        <v/>
      </c>
    </row>
    <row r="182" spans="1:18" x14ac:dyDescent="0.3">
      <c r="A182" s="6"/>
      <c r="B182" s="6"/>
      <c r="C182" s="8"/>
      <c r="D182" s="6"/>
      <c r="E182" s="6"/>
      <c r="F182" s="12"/>
      <c r="G182" s="13"/>
      <c r="H182" s="14" t="str">
        <f>IF($F182="","",$F182*IF($G182="",IFERROR(IF(VLOOKUP($B182,Facturen!$A$3:$W$304,7,FALSE)="",Instellingen!$B$4,VLOOKUP($B182,Facturen!$A$3:$W$304,7,FALSE)),Instellingen!$B$4),$G182))</f>
        <v/>
      </c>
      <c r="I182" s="14" t="str">
        <f t="shared" si="14"/>
        <v/>
      </c>
      <c r="J182" s="18" t="str">
        <f>IF($E182="","",IF($E182="SRD",1,IF($E182="USD",IFERROR(INDEX(Instellingen!$B$22:$B$221,MATCH($C182,Instellingen!$A$22:$A$221,1)),""),IF($E182="EUR",IFERROR(INDEX(Instellingen!$C$22:$C$221,MATCH($C182,Instellingen!$A$22:$A$221,1)),""),""))))</f>
        <v/>
      </c>
      <c r="K182" s="19" t="str">
        <f>IF($B182="","",IFERROR(VLOOKUP($B182,Facturen!$A$3:$W$304,5,FALSE),""))</f>
        <v/>
      </c>
      <c r="L182" s="18" t="str">
        <f>IF($K182="","",IF($K182="SRD",1,IF($K182="USD",IFERROR(INDEX(Instellingen!$B$22:$B$221,MATCH($C182,Instellingen!$A$22:$A$221,1)),""),IF($K182="EUR",IFERROR(INDEX(Instellingen!$C$22:$C$221,MATCH($C182,Instellingen!$A$22:$A$221,1)),""),""))))</f>
        <v/>
      </c>
      <c r="M182" s="14" t="str">
        <f t="shared" si="15"/>
        <v/>
      </c>
      <c r="N182" s="14" t="str">
        <f t="shared" si="16"/>
        <v/>
      </c>
      <c r="O182" s="14" t="str">
        <f t="shared" si="17"/>
        <v/>
      </c>
      <c r="P182" s="14" t="str">
        <f t="shared" si="18"/>
        <v/>
      </c>
      <c r="Q182" s="14" t="str">
        <f t="shared" si="19"/>
        <v/>
      </c>
      <c r="R182" s="14" t="str">
        <f t="shared" si="20"/>
        <v/>
      </c>
    </row>
    <row r="183" spans="1:18" x14ac:dyDescent="0.3">
      <c r="A183" s="6"/>
      <c r="B183" s="6"/>
      <c r="C183" s="8"/>
      <c r="D183" s="6"/>
      <c r="E183" s="6"/>
      <c r="F183" s="12"/>
      <c r="G183" s="13"/>
      <c r="H183" s="14" t="str">
        <f>IF($F183="","",$F183*IF($G183="",IFERROR(IF(VLOOKUP($B183,Facturen!$A$3:$W$304,7,FALSE)="",Instellingen!$B$4,VLOOKUP($B183,Facturen!$A$3:$W$304,7,FALSE)),Instellingen!$B$4),$G183))</f>
        <v/>
      </c>
      <c r="I183" s="14" t="str">
        <f t="shared" si="14"/>
        <v/>
      </c>
      <c r="J183" s="18" t="str">
        <f>IF($E183="","",IF($E183="SRD",1,IF($E183="USD",IFERROR(INDEX(Instellingen!$B$22:$B$221,MATCH($C183,Instellingen!$A$22:$A$221,1)),""),IF($E183="EUR",IFERROR(INDEX(Instellingen!$C$22:$C$221,MATCH($C183,Instellingen!$A$22:$A$221,1)),""),""))))</f>
        <v/>
      </c>
      <c r="K183" s="19" t="str">
        <f>IF($B183="","",IFERROR(VLOOKUP($B183,Facturen!$A$3:$W$304,5,FALSE),""))</f>
        <v/>
      </c>
      <c r="L183" s="18" t="str">
        <f>IF($K183="","",IF($K183="SRD",1,IF($K183="USD",IFERROR(INDEX(Instellingen!$B$22:$B$221,MATCH($C183,Instellingen!$A$22:$A$221,1)),""),IF($K183="EUR",IFERROR(INDEX(Instellingen!$C$22:$C$221,MATCH($C183,Instellingen!$A$22:$A$221,1)),""),""))))</f>
        <v/>
      </c>
      <c r="M183" s="14" t="str">
        <f t="shared" si="15"/>
        <v/>
      </c>
      <c r="N183" s="14" t="str">
        <f t="shared" si="16"/>
        <v/>
      </c>
      <c r="O183" s="14" t="str">
        <f t="shared" si="17"/>
        <v/>
      </c>
      <c r="P183" s="14" t="str">
        <f t="shared" si="18"/>
        <v/>
      </c>
      <c r="Q183" s="14" t="str">
        <f t="shared" si="19"/>
        <v/>
      </c>
      <c r="R183" s="14" t="str">
        <f t="shared" si="20"/>
        <v/>
      </c>
    </row>
    <row r="184" spans="1:18" x14ac:dyDescent="0.3">
      <c r="A184" s="6"/>
      <c r="B184" s="6"/>
      <c r="C184" s="8"/>
      <c r="D184" s="6"/>
      <c r="E184" s="6"/>
      <c r="F184" s="12"/>
      <c r="G184" s="13"/>
      <c r="H184" s="14" t="str">
        <f>IF($F184="","",$F184*IF($G184="",IFERROR(IF(VLOOKUP($B184,Facturen!$A$3:$W$304,7,FALSE)="",Instellingen!$B$4,VLOOKUP($B184,Facturen!$A$3:$W$304,7,FALSE)),Instellingen!$B$4),$G184))</f>
        <v/>
      </c>
      <c r="I184" s="14" t="str">
        <f t="shared" si="14"/>
        <v/>
      </c>
      <c r="J184" s="18" t="str">
        <f>IF($E184="","",IF($E184="SRD",1,IF($E184="USD",IFERROR(INDEX(Instellingen!$B$22:$B$221,MATCH($C184,Instellingen!$A$22:$A$221,1)),""),IF($E184="EUR",IFERROR(INDEX(Instellingen!$C$22:$C$221,MATCH($C184,Instellingen!$A$22:$A$221,1)),""),""))))</f>
        <v/>
      </c>
      <c r="K184" s="19" t="str">
        <f>IF($B184="","",IFERROR(VLOOKUP($B184,Facturen!$A$3:$W$304,5,FALSE),""))</f>
        <v/>
      </c>
      <c r="L184" s="18" t="str">
        <f>IF($K184="","",IF($K184="SRD",1,IF($K184="USD",IFERROR(INDEX(Instellingen!$B$22:$B$221,MATCH($C184,Instellingen!$A$22:$A$221,1)),""),IF($K184="EUR",IFERROR(INDEX(Instellingen!$C$22:$C$221,MATCH($C184,Instellingen!$A$22:$A$221,1)),""),""))))</f>
        <v/>
      </c>
      <c r="M184" s="14" t="str">
        <f t="shared" si="15"/>
        <v/>
      </c>
      <c r="N184" s="14" t="str">
        <f t="shared" si="16"/>
        <v/>
      </c>
      <c r="O184" s="14" t="str">
        <f t="shared" si="17"/>
        <v/>
      </c>
      <c r="P184" s="14" t="str">
        <f t="shared" si="18"/>
        <v/>
      </c>
      <c r="Q184" s="14" t="str">
        <f t="shared" si="19"/>
        <v/>
      </c>
      <c r="R184" s="14" t="str">
        <f t="shared" si="20"/>
        <v/>
      </c>
    </row>
    <row r="185" spans="1:18" x14ac:dyDescent="0.3">
      <c r="A185" s="6"/>
      <c r="B185" s="6"/>
      <c r="C185" s="8"/>
      <c r="D185" s="6"/>
      <c r="E185" s="6"/>
      <c r="F185" s="12"/>
      <c r="G185" s="13"/>
      <c r="H185" s="14" t="str">
        <f>IF($F185="","",$F185*IF($G185="",IFERROR(IF(VLOOKUP($B185,Facturen!$A$3:$W$304,7,FALSE)="",Instellingen!$B$4,VLOOKUP($B185,Facturen!$A$3:$W$304,7,FALSE)),Instellingen!$B$4),$G185))</f>
        <v/>
      </c>
      <c r="I185" s="14" t="str">
        <f t="shared" si="14"/>
        <v/>
      </c>
      <c r="J185" s="18" t="str">
        <f>IF($E185="","",IF($E185="SRD",1,IF($E185="USD",IFERROR(INDEX(Instellingen!$B$22:$B$221,MATCH($C185,Instellingen!$A$22:$A$221,1)),""),IF($E185="EUR",IFERROR(INDEX(Instellingen!$C$22:$C$221,MATCH($C185,Instellingen!$A$22:$A$221,1)),""),""))))</f>
        <v/>
      </c>
      <c r="K185" s="19" t="str">
        <f>IF($B185="","",IFERROR(VLOOKUP($B185,Facturen!$A$3:$W$304,5,FALSE),""))</f>
        <v/>
      </c>
      <c r="L185" s="18" t="str">
        <f>IF($K185="","",IF($K185="SRD",1,IF($K185="USD",IFERROR(INDEX(Instellingen!$B$22:$B$221,MATCH($C185,Instellingen!$A$22:$A$221,1)),""),IF($K185="EUR",IFERROR(INDEX(Instellingen!$C$22:$C$221,MATCH($C185,Instellingen!$A$22:$A$221,1)),""),""))))</f>
        <v/>
      </c>
      <c r="M185" s="14" t="str">
        <f t="shared" si="15"/>
        <v/>
      </c>
      <c r="N185" s="14" t="str">
        <f t="shared" si="16"/>
        <v/>
      </c>
      <c r="O185" s="14" t="str">
        <f t="shared" si="17"/>
        <v/>
      </c>
      <c r="P185" s="14" t="str">
        <f t="shared" si="18"/>
        <v/>
      </c>
      <c r="Q185" s="14" t="str">
        <f t="shared" si="19"/>
        <v/>
      </c>
      <c r="R185" s="14" t="str">
        <f t="shared" si="20"/>
        <v/>
      </c>
    </row>
    <row r="186" spans="1:18" x14ac:dyDescent="0.3">
      <c r="A186" s="6"/>
      <c r="B186" s="6"/>
      <c r="C186" s="8"/>
      <c r="D186" s="6"/>
      <c r="E186" s="6"/>
      <c r="F186" s="12"/>
      <c r="G186" s="13"/>
      <c r="H186" s="14" t="str">
        <f>IF($F186="","",$F186*IF($G186="",IFERROR(IF(VLOOKUP($B186,Facturen!$A$3:$W$304,7,FALSE)="",Instellingen!$B$4,VLOOKUP($B186,Facturen!$A$3:$W$304,7,FALSE)),Instellingen!$B$4),$G186))</f>
        <v/>
      </c>
      <c r="I186" s="14" t="str">
        <f t="shared" si="14"/>
        <v/>
      </c>
      <c r="J186" s="18" t="str">
        <f>IF($E186="","",IF($E186="SRD",1,IF($E186="USD",IFERROR(INDEX(Instellingen!$B$22:$B$221,MATCH($C186,Instellingen!$A$22:$A$221,1)),""),IF($E186="EUR",IFERROR(INDEX(Instellingen!$C$22:$C$221,MATCH($C186,Instellingen!$A$22:$A$221,1)),""),""))))</f>
        <v/>
      </c>
      <c r="K186" s="19" t="str">
        <f>IF($B186="","",IFERROR(VLOOKUP($B186,Facturen!$A$3:$W$304,5,FALSE),""))</f>
        <v/>
      </c>
      <c r="L186" s="18" t="str">
        <f>IF($K186="","",IF($K186="SRD",1,IF($K186="USD",IFERROR(INDEX(Instellingen!$B$22:$B$221,MATCH($C186,Instellingen!$A$22:$A$221,1)),""),IF($K186="EUR",IFERROR(INDEX(Instellingen!$C$22:$C$221,MATCH($C186,Instellingen!$A$22:$A$221,1)),""),""))))</f>
        <v/>
      </c>
      <c r="M186" s="14" t="str">
        <f t="shared" si="15"/>
        <v/>
      </c>
      <c r="N186" s="14" t="str">
        <f t="shared" si="16"/>
        <v/>
      </c>
      <c r="O186" s="14" t="str">
        <f t="shared" si="17"/>
        <v/>
      </c>
      <c r="P186" s="14" t="str">
        <f t="shared" si="18"/>
        <v/>
      </c>
      <c r="Q186" s="14" t="str">
        <f t="shared" si="19"/>
        <v/>
      </c>
      <c r="R186" s="14" t="str">
        <f t="shared" si="20"/>
        <v/>
      </c>
    </row>
    <row r="187" spans="1:18" x14ac:dyDescent="0.3">
      <c r="A187" s="6"/>
      <c r="B187" s="6"/>
      <c r="C187" s="8"/>
      <c r="D187" s="6"/>
      <c r="E187" s="6"/>
      <c r="F187" s="12"/>
      <c r="G187" s="13"/>
      <c r="H187" s="14" t="str">
        <f>IF($F187="","",$F187*IF($G187="",IFERROR(IF(VLOOKUP($B187,Facturen!$A$3:$W$304,7,FALSE)="",Instellingen!$B$4,VLOOKUP($B187,Facturen!$A$3:$W$304,7,FALSE)),Instellingen!$B$4),$G187))</f>
        <v/>
      </c>
      <c r="I187" s="14" t="str">
        <f t="shared" si="14"/>
        <v/>
      </c>
      <c r="J187" s="18" t="str">
        <f>IF($E187="","",IF($E187="SRD",1,IF($E187="USD",IFERROR(INDEX(Instellingen!$B$22:$B$221,MATCH($C187,Instellingen!$A$22:$A$221,1)),""),IF($E187="EUR",IFERROR(INDEX(Instellingen!$C$22:$C$221,MATCH($C187,Instellingen!$A$22:$A$221,1)),""),""))))</f>
        <v/>
      </c>
      <c r="K187" s="19" t="str">
        <f>IF($B187="","",IFERROR(VLOOKUP($B187,Facturen!$A$3:$W$304,5,FALSE),""))</f>
        <v/>
      </c>
      <c r="L187" s="18" t="str">
        <f>IF($K187="","",IF($K187="SRD",1,IF($K187="USD",IFERROR(INDEX(Instellingen!$B$22:$B$221,MATCH($C187,Instellingen!$A$22:$A$221,1)),""),IF($K187="EUR",IFERROR(INDEX(Instellingen!$C$22:$C$221,MATCH($C187,Instellingen!$A$22:$A$221,1)),""),""))))</f>
        <v/>
      </c>
      <c r="M187" s="14" t="str">
        <f t="shared" si="15"/>
        <v/>
      </c>
      <c r="N187" s="14" t="str">
        <f t="shared" si="16"/>
        <v/>
      </c>
      <c r="O187" s="14" t="str">
        <f t="shared" si="17"/>
        <v/>
      </c>
      <c r="P187" s="14" t="str">
        <f t="shared" si="18"/>
        <v/>
      </c>
      <c r="Q187" s="14" t="str">
        <f t="shared" si="19"/>
        <v/>
      </c>
      <c r="R187" s="14" t="str">
        <f t="shared" si="20"/>
        <v/>
      </c>
    </row>
    <row r="188" spans="1:18" x14ac:dyDescent="0.3">
      <c r="A188" s="6"/>
      <c r="B188" s="6"/>
      <c r="C188" s="8"/>
      <c r="D188" s="6"/>
      <c r="E188" s="6"/>
      <c r="F188" s="12"/>
      <c r="G188" s="13"/>
      <c r="H188" s="14" t="str">
        <f>IF($F188="","",$F188*IF($G188="",IFERROR(IF(VLOOKUP($B188,Facturen!$A$3:$W$304,7,FALSE)="",Instellingen!$B$4,VLOOKUP($B188,Facturen!$A$3:$W$304,7,FALSE)),Instellingen!$B$4),$G188))</f>
        <v/>
      </c>
      <c r="I188" s="14" t="str">
        <f t="shared" si="14"/>
        <v/>
      </c>
      <c r="J188" s="18" t="str">
        <f>IF($E188="","",IF($E188="SRD",1,IF($E188="USD",IFERROR(INDEX(Instellingen!$B$22:$B$221,MATCH($C188,Instellingen!$A$22:$A$221,1)),""),IF($E188="EUR",IFERROR(INDEX(Instellingen!$C$22:$C$221,MATCH($C188,Instellingen!$A$22:$A$221,1)),""),""))))</f>
        <v/>
      </c>
      <c r="K188" s="19" t="str">
        <f>IF($B188="","",IFERROR(VLOOKUP($B188,Facturen!$A$3:$W$304,5,FALSE),""))</f>
        <v/>
      </c>
      <c r="L188" s="18" t="str">
        <f>IF($K188="","",IF($K188="SRD",1,IF($K188="USD",IFERROR(INDEX(Instellingen!$B$22:$B$221,MATCH($C188,Instellingen!$A$22:$A$221,1)),""),IF($K188="EUR",IFERROR(INDEX(Instellingen!$C$22:$C$221,MATCH($C188,Instellingen!$A$22:$A$221,1)),""),""))))</f>
        <v/>
      </c>
      <c r="M188" s="14" t="str">
        <f t="shared" si="15"/>
        <v/>
      </c>
      <c r="N188" s="14" t="str">
        <f t="shared" si="16"/>
        <v/>
      </c>
      <c r="O188" s="14" t="str">
        <f t="shared" si="17"/>
        <v/>
      </c>
      <c r="P188" s="14" t="str">
        <f t="shared" si="18"/>
        <v/>
      </c>
      <c r="Q188" s="14" t="str">
        <f t="shared" si="19"/>
        <v/>
      </c>
      <c r="R188" s="14" t="str">
        <f t="shared" si="20"/>
        <v/>
      </c>
    </row>
    <row r="189" spans="1:18" x14ac:dyDescent="0.3">
      <c r="A189" s="6"/>
      <c r="B189" s="6"/>
      <c r="C189" s="8"/>
      <c r="D189" s="6"/>
      <c r="E189" s="6"/>
      <c r="F189" s="12"/>
      <c r="G189" s="13"/>
      <c r="H189" s="14" t="str">
        <f>IF($F189="","",$F189*IF($G189="",IFERROR(IF(VLOOKUP($B189,Facturen!$A$3:$W$304,7,FALSE)="",Instellingen!$B$4,VLOOKUP($B189,Facturen!$A$3:$W$304,7,FALSE)),Instellingen!$B$4),$G189))</f>
        <v/>
      </c>
      <c r="I189" s="14" t="str">
        <f t="shared" si="14"/>
        <v/>
      </c>
      <c r="J189" s="18" t="str">
        <f>IF($E189="","",IF($E189="SRD",1,IF($E189="USD",IFERROR(INDEX(Instellingen!$B$22:$B$221,MATCH($C189,Instellingen!$A$22:$A$221,1)),""),IF($E189="EUR",IFERROR(INDEX(Instellingen!$C$22:$C$221,MATCH($C189,Instellingen!$A$22:$A$221,1)),""),""))))</f>
        <v/>
      </c>
      <c r="K189" s="19" t="str">
        <f>IF($B189="","",IFERROR(VLOOKUP($B189,Facturen!$A$3:$W$304,5,FALSE),""))</f>
        <v/>
      </c>
      <c r="L189" s="18" t="str">
        <f>IF($K189="","",IF($K189="SRD",1,IF($K189="USD",IFERROR(INDEX(Instellingen!$B$22:$B$221,MATCH($C189,Instellingen!$A$22:$A$221,1)),""),IF($K189="EUR",IFERROR(INDEX(Instellingen!$C$22:$C$221,MATCH($C189,Instellingen!$A$22:$A$221,1)),""),""))))</f>
        <v/>
      </c>
      <c r="M189" s="14" t="str">
        <f t="shared" si="15"/>
        <v/>
      </c>
      <c r="N189" s="14" t="str">
        <f t="shared" si="16"/>
        <v/>
      </c>
      <c r="O189" s="14" t="str">
        <f t="shared" si="17"/>
        <v/>
      </c>
      <c r="P189" s="14" t="str">
        <f t="shared" si="18"/>
        <v/>
      </c>
      <c r="Q189" s="14" t="str">
        <f t="shared" si="19"/>
        <v/>
      </c>
      <c r="R189" s="14" t="str">
        <f t="shared" si="20"/>
        <v/>
      </c>
    </row>
    <row r="190" spans="1:18" x14ac:dyDescent="0.3">
      <c r="A190" s="6"/>
      <c r="B190" s="6"/>
      <c r="C190" s="8"/>
      <c r="D190" s="6"/>
      <c r="E190" s="6"/>
      <c r="F190" s="12"/>
      <c r="G190" s="13"/>
      <c r="H190" s="14" t="str">
        <f>IF($F190="","",$F190*IF($G190="",IFERROR(IF(VLOOKUP($B190,Facturen!$A$3:$W$304,7,FALSE)="",Instellingen!$B$4,VLOOKUP($B190,Facturen!$A$3:$W$304,7,FALSE)),Instellingen!$B$4),$G190))</f>
        <v/>
      </c>
      <c r="I190" s="14" t="str">
        <f t="shared" si="14"/>
        <v/>
      </c>
      <c r="J190" s="18" t="str">
        <f>IF($E190="","",IF($E190="SRD",1,IF($E190="USD",IFERROR(INDEX(Instellingen!$B$22:$B$221,MATCH($C190,Instellingen!$A$22:$A$221,1)),""),IF($E190="EUR",IFERROR(INDEX(Instellingen!$C$22:$C$221,MATCH($C190,Instellingen!$A$22:$A$221,1)),""),""))))</f>
        <v/>
      </c>
      <c r="K190" s="19" t="str">
        <f>IF($B190="","",IFERROR(VLOOKUP($B190,Facturen!$A$3:$W$304,5,FALSE),""))</f>
        <v/>
      </c>
      <c r="L190" s="18" t="str">
        <f>IF($K190="","",IF($K190="SRD",1,IF($K190="USD",IFERROR(INDEX(Instellingen!$B$22:$B$221,MATCH($C190,Instellingen!$A$22:$A$221,1)),""),IF($K190="EUR",IFERROR(INDEX(Instellingen!$C$22:$C$221,MATCH($C190,Instellingen!$A$22:$A$221,1)),""),""))))</f>
        <v/>
      </c>
      <c r="M190" s="14" t="str">
        <f t="shared" si="15"/>
        <v/>
      </c>
      <c r="N190" s="14" t="str">
        <f t="shared" si="16"/>
        <v/>
      </c>
      <c r="O190" s="14" t="str">
        <f t="shared" si="17"/>
        <v/>
      </c>
      <c r="P190" s="14" t="str">
        <f t="shared" si="18"/>
        <v/>
      </c>
      <c r="Q190" s="14" t="str">
        <f t="shared" si="19"/>
        <v/>
      </c>
      <c r="R190" s="14" t="str">
        <f t="shared" si="20"/>
        <v/>
      </c>
    </row>
    <row r="191" spans="1:18" x14ac:dyDescent="0.3">
      <c r="A191" s="6"/>
      <c r="B191" s="6"/>
      <c r="C191" s="8"/>
      <c r="D191" s="6"/>
      <c r="E191" s="6"/>
      <c r="F191" s="12"/>
      <c r="G191" s="13"/>
      <c r="H191" s="14" t="str">
        <f>IF($F191="","",$F191*IF($G191="",IFERROR(IF(VLOOKUP($B191,Facturen!$A$3:$W$304,7,FALSE)="",Instellingen!$B$4,VLOOKUP($B191,Facturen!$A$3:$W$304,7,FALSE)),Instellingen!$B$4),$G191))</f>
        <v/>
      </c>
      <c r="I191" s="14" t="str">
        <f t="shared" si="14"/>
        <v/>
      </c>
      <c r="J191" s="18" t="str">
        <f>IF($E191="","",IF($E191="SRD",1,IF($E191="USD",IFERROR(INDEX(Instellingen!$B$22:$B$221,MATCH($C191,Instellingen!$A$22:$A$221,1)),""),IF($E191="EUR",IFERROR(INDEX(Instellingen!$C$22:$C$221,MATCH($C191,Instellingen!$A$22:$A$221,1)),""),""))))</f>
        <v/>
      </c>
      <c r="K191" s="19" t="str">
        <f>IF($B191="","",IFERROR(VLOOKUP($B191,Facturen!$A$3:$W$304,5,FALSE),""))</f>
        <v/>
      </c>
      <c r="L191" s="18" t="str">
        <f>IF($K191="","",IF($K191="SRD",1,IF($K191="USD",IFERROR(INDEX(Instellingen!$B$22:$B$221,MATCH($C191,Instellingen!$A$22:$A$221,1)),""),IF($K191="EUR",IFERROR(INDEX(Instellingen!$C$22:$C$221,MATCH($C191,Instellingen!$A$22:$A$221,1)),""),""))))</f>
        <v/>
      </c>
      <c r="M191" s="14" t="str">
        <f t="shared" si="15"/>
        <v/>
      </c>
      <c r="N191" s="14" t="str">
        <f t="shared" si="16"/>
        <v/>
      </c>
      <c r="O191" s="14" t="str">
        <f t="shared" si="17"/>
        <v/>
      </c>
      <c r="P191" s="14" t="str">
        <f t="shared" si="18"/>
        <v/>
      </c>
      <c r="Q191" s="14" t="str">
        <f t="shared" si="19"/>
        <v/>
      </c>
      <c r="R191" s="14" t="str">
        <f t="shared" si="20"/>
        <v/>
      </c>
    </row>
    <row r="192" spans="1:18" x14ac:dyDescent="0.3">
      <c r="A192" s="6"/>
      <c r="B192" s="6"/>
      <c r="C192" s="8"/>
      <c r="D192" s="6"/>
      <c r="E192" s="6"/>
      <c r="F192" s="12"/>
      <c r="G192" s="13"/>
      <c r="H192" s="14" t="str">
        <f>IF($F192="","",$F192*IF($G192="",IFERROR(IF(VLOOKUP($B192,Facturen!$A$3:$W$304,7,FALSE)="",Instellingen!$B$4,VLOOKUP($B192,Facturen!$A$3:$W$304,7,FALSE)),Instellingen!$B$4),$G192))</f>
        <v/>
      </c>
      <c r="I192" s="14" t="str">
        <f t="shared" si="14"/>
        <v/>
      </c>
      <c r="J192" s="18" t="str">
        <f>IF($E192="","",IF($E192="SRD",1,IF($E192="USD",IFERROR(INDEX(Instellingen!$B$22:$B$221,MATCH($C192,Instellingen!$A$22:$A$221,1)),""),IF($E192="EUR",IFERROR(INDEX(Instellingen!$C$22:$C$221,MATCH($C192,Instellingen!$A$22:$A$221,1)),""),""))))</f>
        <v/>
      </c>
      <c r="K192" s="19" t="str">
        <f>IF($B192="","",IFERROR(VLOOKUP($B192,Facturen!$A$3:$W$304,5,FALSE),""))</f>
        <v/>
      </c>
      <c r="L192" s="18" t="str">
        <f>IF($K192="","",IF($K192="SRD",1,IF($K192="USD",IFERROR(INDEX(Instellingen!$B$22:$B$221,MATCH($C192,Instellingen!$A$22:$A$221,1)),""),IF($K192="EUR",IFERROR(INDEX(Instellingen!$C$22:$C$221,MATCH($C192,Instellingen!$A$22:$A$221,1)),""),""))))</f>
        <v/>
      </c>
      <c r="M192" s="14" t="str">
        <f t="shared" si="15"/>
        <v/>
      </c>
      <c r="N192" s="14" t="str">
        <f t="shared" si="16"/>
        <v/>
      </c>
      <c r="O192" s="14" t="str">
        <f t="shared" si="17"/>
        <v/>
      </c>
      <c r="P192" s="14" t="str">
        <f t="shared" si="18"/>
        <v/>
      </c>
      <c r="Q192" s="14" t="str">
        <f t="shared" si="19"/>
        <v/>
      </c>
      <c r="R192" s="14" t="str">
        <f t="shared" si="20"/>
        <v/>
      </c>
    </row>
    <row r="193" spans="1:18" x14ac:dyDescent="0.3">
      <c r="A193" s="6"/>
      <c r="B193" s="6"/>
      <c r="C193" s="8"/>
      <c r="D193" s="6"/>
      <c r="E193" s="6"/>
      <c r="F193" s="12"/>
      <c r="G193" s="13"/>
      <c r="H193" s="14" t="str">
        <f>IF($F193="","",$F193*IF($G193="",IFERROR(IF(VLOOKUP($B193,Facturen!$A$3:$W$304,7,FALSE)="",Instellingen!$B$4,VLOOKUP($B193,Facturen!$A$3:$W$304,7,FALSE)),Instellingen!$B$4),$G193))</f>
        <v/>
      </c>
      <c r="I193" s="14" t="str">
        <f t="shared" si="14"/>
        <v/>
      </c>
      <c r="J193" s="18" t="str">
        <f>IF($E193="","",IF($E193="SRD",1,IF($E193="USD",IFERROR(INDEX(Instellingen!$B$22:$B$221,MATCH($C193,Instellingen!$A$22:$A$221,1)),""),IF($E193="EUR",IFERROR(INDEX(Instellingen!$C$22:$C$221,MATCH($C193,Instellingen!$A$22:$A$221,1)),""),""))))</f>
        <v/>
      </c>
      <c r="K193" s="19" t="str">
        <f>IF($B193="","",IFERROR(VLOOKUP($B193,Facturen!$A$3:$W$304,5,FALSE),""))</f>
        <v/>
      </c>
      <c r="L193" s="18" t="str">
        <f>IF($K193="","",IF($K193="SRD",1,IF($K193="USD",IFERROR(INDEX(Instellingen!$B$22:$B$221,MATCH($C193,Instellingen!$A$22:$A$221,1)),""),IF($K193="EUR",IFERROR(INDEX(Instellingen!$C$22:$C$221,MATCH($C193,Instellingen!$A$22:$A$221,1)),""),""))))</f>
        <v/>
      </c>
      <c r="M193" s="14" t="str">
        <f t="shared" si="15"/>
        <v/>
      </c>
      <c r="N193" s="14" t="str">
        <f t="shared" si="16"/>
        <v/>
      </c>
      <c r="O193" s="14" t="str">
        <f t="shared" si="17"/>
        <v/>
      </c>
      <c r="P193" s="14" t="str">
        <f t="shared" si="18"/>
        <v/>
      </c>
      <c r="Q193" s="14" t="str">
        <f t="shared" si="19"/>
        <v/>
      </c>
      <c r="R193" s="14" t="str">
        <f t="shared" si="20"/>
        <v/>
      </c>
    </row>
    <row r="194" spans="1:18" x14ac:dyDescent="0.3">
      <c r="A194" s="6"/>
      <c r="B194" s="6"/>
      <c r="C194" s="8"/>
      <c r="D194" s="6"/>
      <c r="E194" s="6"/>
      <c r="F194" s="12"/>
      <c r="G194" s="13"/>
      <c r="H194" s="14" t="str">
        <f>IF($F194="","",$F194*IF($G194="",IFERROR(IF(VLOOKUP($B194,Facturen!$A$3:$W$304,7,FALSE)="",Instellingen!$B$4,VLOOKUP($B194,Facturen!$A$3:$W$304,7,FALSE)),Instellingen!$B$4),$G194))</f>
        <v/>
      </c>
      <c r="I194" s="14" t="str">
        <f t="shared" si="14"/>
        <v/>
      </c>
      <c r="J194" s="18" t="str">
        <f>IF($E194="","",IF($E194="SRD",1,IF($E194="USD",IFERROR(INDEX(Instellingen!$B$22:$B$221,MATCH($C194,Instellingen!$A$22:$A$221,1)),""),IF($E194="EUR",IFERROR(INDEX(Instellingen!$C$22:$C$221,MATCH($C194,Instellingen!$A$22:$A$221,1)),""),""))))</f>
        <v/>
      </c>
      <c r="K194" s="19" t="str">
        <f>IF($B194="","",IFERROR(VLOOKUP($B194,Facturen!$A$3:$W$304,5,FALSE),""))</f>
        <v/>
      </c>
      <c r="L194" s="18" t="str">
        <f>IF($K194="","",IF($K194="SRD",1,IF($K194="USD",IFERROR(INDEX(Instellingen!$B$22:$B$221,MATCH($C194,Instellingen!$A$22:$A$221,1)),""),IF($K194="EUR",IFERROR(INDEX(Instellingen!$C$22:$C$221,MATCH($C194,Instellingen!$A$22:$A$221,1)),""),""))))</f>
        <v/>
      </c>
      <c r="M194" s="14" t="str">
        <f t="shared" si="15"/>
        <v/>
      </c>
      <c r="N194" s="14" t="str">
        <f t="shared" si="16"/>
        <v/>
      </c>
      <c r="O194" s="14" t="str">
        <f t="shared" si="17"/>
        <v/>
      </c>
      <c r="P194" s="14" t="str">
        <f t="shared" si="18"/>
        <v/>
      </c>
      <c r="Q194" s="14" t="str">
        <f t="shared" si="19"/>
        <v/>
      </c>
      <c r="R194" s="14" t="str">
        <f t="shared" si="20"/>
        <v/>
      </c>
    </row>
    <row r="195" spans="1:18" x14ac:dyDescent="0.3">
      <c r="A195" s="6"/>
      <c r="B195" s="6"/>
      <c r="C195" s="8"/>
      <c r="D195" s="6"/>
      <c r="E195" s="6"/>
      <c r="F195" s="12"/>
      <c r="G195" s="13"/>
      <c r="H195" s="14" t="str">
        <f>IF($F195="","",$F195*IF($G195="",IFERROR(IF(VLOOKUP($B195,Facturen!$A$3:$W$304,7,FALSE)="",Instellingen!$B$4,VLOOKUP($B195,Facturen!$A$3:$W$304,7,FALSE)),Instellingen!$B$4),$G195))</f>
        <v/>
      </c>
      <c r="I195" s="14" t="str">
        <f t="shared" ref="I195:I258" si="21">IF($F195="","",$F195+$H195)</f>
        <v/>
      </c>
      <c r="J195" s="18" t="str">
        <f>IF($E195="","",IF($E195="SRD",1,IF($E195="USD",IFERROR(INDEX(Instellingen!$B$22:$B$221,MATCH($C195,Instellingen!$A$22:$A$221,1)),""),IF($E195="EUR",IFERROR(INDEX(Instellingen!$C$22:$C$221,MATCH($C195,Instellingen!$A$22:$A$221,1)),""),""))))</f>
        <v/>
      </c>
      <c r="K195" s="19" t="str">
        <f>IF($B195="","",IFERROR(VLOOKUP($B195,Facturen!$A$3:$W$304,5,FALSE),""))</f>
        <v/>
      </c>
      <c r="L195" s="18" t="str">
        <f>IF($K195="","",IF($K195="SRD",1,IF($K195="USD",IFERROR(INDEX(Instellingen!$B$22:$B$221,MATCH($C195,Instellingen!$A$22:$A$221,1)),""),IF($K195="EUR",IFERROR(INDEX(Instellingen!$C$22:$C$221,MATCH($C195,Instellingen!$A$22:$A$221,1)),""),""))))</f>
        <v/>
      </c>
      <c r="M195" s="14" t="str">
        <f t="shared" ref="M195:M258" si="22">IF($F195="","",IFERROR($F195*$J195/$L195,0))</f>
        <v/>
      </c>
      <c r="N195" s="14" t="str">
        <f t="shared" ref="N195:N258" si="23">IF($H195="","",IFERROR($H195*$J195/$L195,0))</f>
        <v/>
      </c>
      <c r="O195" s="14" t="str">
        <f t="shared" ref="O195:O258" si="24">IF($I195="","",IFERROR($I195*$J195/$L195,0))</f>
        <v/>
      </c>
      <c r="P195" s="14" t="str">
        <f t="shared" ref="P195:P258" si="25">IF($F195="","",IFERROR($F195*$J195,0))</f>
        <v/>
      </c>
      <c r="Q195" s="14" t="str">
        <f t="shared" ref="Q195:Q258" si="26">IF($H195="","",IFERROR($H195*$J195,0))</f>
        <v/>
      </c>
      <c r="R195" s="14" t="str">
        <f t="shared" ref="R195:R258" si="27">IF($I195="","",IFERROR($I195*$J195,0))</f>
        <v/>
      </c>
    </row>
    <row r="196" spans="1:18" x14ac:dyDescent="0.3">
      <c r="A196" s="6"/>
      <c r="B196" s="6"/>
      <c r="C196" s="8"/>
      <c r="D196" s="6"/>
      <c r="E196" s="6"/>
      <c r="F196" s="12"/>
      <c r="G196" s="13"/>
      <c r="H196" s="14" t="str">
        <f>IF($F196="","",$F196*IF($G196="",IFERROR(IF(VLOOKUP($B196,Facturen!$A$3:$W$304,7,FALSE)="",Instellingen!$B$4,VLOOKUP($B196,Facturen!$A$3:$W$304,7,FALSE)),Instellingen!$B$4),$G196))</f>
        <v/>
      </c>
      <c r="I196" s="14" t="str">
        <f t="shared" si="21"/>
        <v/>
      </c>
      <c r="J196" s="18" t="str">
        <f>IF($E196="","",IF($E196="SRD",1,IF($E196="USD",IFERROR(INDEX(Instellingen!$B$22:$B$221,MATCH($C196,Instellingen!$A$22:$A$221,1)),""),IF($E196="EUR",IFERROR(INDEX(Instellingen!$C$22:$C$221,MATCH($C196,Instellingen!$A$22:$A$221,1)),""),""))))</f>
        <v/>
      </c>
      <c r="K196" s="19" t="str">
        <f>IF($B196="","",IFERROR(VLOOKUP($B196,Facturen!$A$3:$W$304,5,FALSE),""))</f>
        <v/>
      </c>
      <c r="L196" s="18" t="str">
        <f>IF($K196="","",IF($K196="SRD",1,IF($K196="USD",IFERROR(INDEX(Instellingen!$B$22:$B$221,MATCH($C196,Instellingen!$A$22:$A$221,1)),""),IF($K196="EUR",IFERROR(INDEX(Instellingen!$C$22:$C$221,MATCH($C196,Instellingen!$A$22:$A$221,1)),""),""))))</f>
        <v/>
      </c>
      <c r="M196" s="14" t="str">
        <f t="shared" si="22"/>
        <v/>
      </c>
      <c r="N196" s="14" t="str">
        <f t="shared" si="23"/>
        <v/>
      </c>
      <c r="O196" s="14" t="str">
        <f t="shared" si="24"/>
        <v/>
      </c>
      <c r="P196" s="14" t="str">
        <f t="shared" si="25"/>
        <v/>
      </c>
      <c r="Q196" s="14" t="str">
        <f t="shared" si="26"/>
        <v/>
      </c>
      <c r="R196" s="14" t="str">
        <f t="shared" si="27"/>
        <v/>
      </c>
    </row>
    <row r="197" spans="1:18" x14ac:dyDescent="0.3">
      <c r="A197" s="6"/>
      <c r="B197" s="6"/>
      <c r="C197" s="8"/>
      <c r="D197" s="6"/>
      <c r="E197" s="6"/>
      <c r="F197" s="12"/>
      <c r="G197" s="13"/>
      <c r="H197" s="14" t="str">
        <f>IF($F197="","",$F197*IF($G197="",IFERROR(IF(VLOOKUP($B197,Facturen!$A$3:$W$304,7,FALSE)="",Instellingen!$B$4,VLOOKUP($B197,Facturen!$A$3:$W$304,7,FALSE)),Instellingen!$B$4),$G197))</f>
        <v/>
      </c>
      <c r="I197" s="14" t="str">
        <f t="shared" si="21"/>
        <v/>
      </c>
      <c r="J197" s="18" t="str">
        <f>IF($E197="","",IF($E197="SRD",1,IF($E197="USD",IFERROR(INDEX(Instellingen!$B$22:$B$221,MATCH($C197,Instellingen!$A$22:$A$221,1)),""),IF($E197="EUR",IFERROR(INDEX(Instellingen!$C$22:$C$221,MATCH($C197,Instellingen!$A$22:$A$221,1)),""),""))))</f>
        <v/>
      </c>
      <c r="K197" s="19" t="str">
        <f>IF($B197="","",IFERROR(VLOOKUP($B197,Facturen!$A$3:$W$304,5,FALSE),""))</f>
        <v/>
      </c>
      <c r="L197" s="18" t="str">
        <f>IF($K197="","",IF($K197="SRD",1,IF($K197="USD",IFERROR(INDEX(Instellingen!$B$22:$B$221,MATCH($C197,Instellingen!$A$22:$A$221,1)),""),IF($K197="EUR",IFERROR(INDEX(Instellingen!$C$22:$C$221,MATCH($C197,Instellingen!$A$22:$A$221,1)),""),""))))</f>
        <v/>
      </c>
      <c r="M197" s="14" t="str">
        <f t="shared" si="22"/>
        <v/>
      </c>
      <c r="N197" s="14" t="str">
        <f t="shared" si="23"/>
        <v/>
      </c>
      <c r="O197" s="14" t="str">
        <f t="shared" si="24"/>
        <v/>
      </c>
      <c r="P197" s="14" t="str">
        <f t="shared" si="25"/>
        <v/>
      </c>
      <c r="Q197" s="14" t="str">
        <f t="shared" si="26"/>
        <v/>
      </c>
      <c r="R197" s="14" t="str">
        <f t="shared" si="27"/>
        <v/>
      </c>
    </row>
    <row r="198" spans="1:18" x14ac:dyDescent="0.3">
      <c r="A198" s="6"/>
      <c r="B198" s="6"/>
      <c r="C198" s="8"/>
      <c r="D198" s="6"/>
      <c r="E198" s="6"/>
      <c r="F198" s="12"/>
      <c r="G198" s="13"/>
      <c r="H198" s="14" t="str">
        <f>IF($F198="","",$F198*IF($G198="",IFERROR(IF(VLOOKUP($B198,Facturen!$A$3:$W$304,7,FALSE)="",Instellingen!$B$4,VLOOKUP($B198,Facturen!$A$3:$W$304,7,FALSE)),Instellingen!$B$4),$G198))</f>
        <v/>
      </c>
      <c r="I198" s="14" t="str">
        <f t="shared" si="21"/>
        <v/>
      </c>
      <c r="J198" s="18" t="str">
        <f>IF($E198="","",IF($E198="SRD",1,IF($E198="USD",IFERROR(INDEX(Instellingen!$B$22:$B$221,MATCH($C198,Instellingen!$A$22:$A$221,1)),""),IF($E198="EUR",IFERROR(INDEX(Instellingen!$C$22:$C$221,MATCH($C198,Instellingen!$A$22:$A$221,1)),""),""))))</f>
        <v/>
      </c>
      <c r="K198" s="19" t="str">
        <f>IF($B198="","",IFERROR(VLOOKUP($B198,Facturen!$A$3:$W$304,5,FALSE),""))</f>
        <v/>
      </c>
      <c r="L198" s="18" t="str">
        <f>IF($K198="","",IF($K198="SRD",1,IF($K198="USD",IFERROR(INDEX(Instellingen!$B$22:$B$221,MATCH($C198,Instellingen!$A$22:$A$221,1)),""),IF($K198="EUR",IFERROR(INDEX(Instellingen!$C$22:$C$221,MATCH($C198,Instellingen!$A$22:$A$221,1)),""),""))))</f>
        <v/>
      </c>
      <c r="M198" s="14" t="str">
        <f t="shared" si="22"/>
        <v/>
      </c>
      <c r="N198" s="14" t="str">
        <f t="shared" si="23"/>
        <v/>
      </c>
      <c r="O198" s="14" t="str">
        <f t="shared" si="24"/>
        <v/>
      </c>
      <c r="P198" s="14" t="str">
        <f t="shared" si="25"/>
        <v/>
      </c>
      <c r="Q198" s="14" t="str">
        <f t="shared" si="26"/>
        <v/>
      </c>
      <c r="R198" s="14" t="str">
        <f t="shared" si="27"/>
        <v/>
      </c>
    </row>
    <row r="199" spans="1:18" x14ac:dyDescent="0.3">
      <c r="A199" s="6"/>
      <c r="B199" s="6"/>
      <c r="C199" s="8"/>
      <c r="D199" s="6"/>
      <c r="E199" s="6"/>
      <c r="F199" s="12"/>
      <c r="G199" s="13"/>
      <c r="H199" s="14" t="str">
        <f>IF($F199="","",$F199*IF($G199="",IFERROR(IF(VLOOKUP($B199,Facturen!$A$3:$W$304,7,FALSE)="",Instellingen!$B$4,VLOOKUP($B199,Facturen!$A$3:$W$304,7,FALSE)),Instellingen!$B$4),$G199))</f>
        <v/>
      </c>
      <c r="I199" s="14" t="str">
        <f t="shared" si="21"/>
        <v/>
      </c>
      <c r="J199" s="18" t="str">
        <f>IF($E199="","",IF($E199="SRD",1,IF($E199="USD",IFERROR(INDEX(Instellingen!$B$22:$B$221,MATCH($C199,Instellingen!$A$22:$A$221,1)),""),IF($E199="EUR",IFERROR(INDEX(Instellingen!$C$22:$C$221,MATCH($C199,Instellingen!$A$22:$A$221,1)),""),""))))</f>
        <v/>
      </c>
      <c r="K199" s="19" t="str">
        <f>IF($B199="","",IFERROR(VLOOKUP($B199,Facturen!$A$3:$W$304,5,FALSE),""))</f>
        <v/>
      </c>
      <c r="L199" s="18" t="str">
        <f>IF($K199="","",IF($K199="SRD",1,IF($K199="USD",IFERROR(INDEX(Instellingen!$B$22:$B$221,MATCH($C199,Instellingen!$A$22:$A$221,1)),""),IF($K199="EUR",IFERROR(INDEX(Instellingen!$C$22:$C$221,MATCH($C199,Instellingen!$A$22:$A$221,1)),""),""))))</f>
        <v/>
      </c>
      <c r="M199" s="14" t="str">
        <f t="shared" si="22"/>
        <v/>
      </c>
      <c r="N199" s="14" t="str">
        <f t="shared" si="23"/>
        <v/>
      </c>
      <c r="O199" s="14" t="str">
        <f t="shared" si="24"/>
        <v/>
      </c>
      <c r="P199" s="14" t="str">
        <f t="shared" si="25"/>
        <v/>
      </c>
      <c r="Q199" s="14" t="str">
        <f t="shared" si="26"/>
        <v/>
      </c>
      <c r="R199" s="14" t="str">
        <f t="shared" si="27"/>
        <v/>
      </c>
    </row>
    <row r="200" spans="1:18" x14ac:dyDescent="0.3">
      <c r="A200" s="6"/>
      <c r="B200" s="6"/>
      <c r="C200" s="8"/>
      <c r="D200" s="6"/>
      <c r="E200" s="6"/>
      <c r="F200" s="12"/>
      <c r="G200" s="13"/>
      <c r="H200" s="14" t="str">
        <f>IF($F200="","",$F200*IF($G200="",IFERROR(IF(VLOOKUP($B200,Facturen!$A$3:$W$304,7,FALSE)="",Instellingen!$B$4,VLOOKUP($B200,Facturen!$A$3:$W$304,7,FALSE)),Instellingen!$B$4),$G200))</f>
        <v/>
      </c>
      <c r="I200" s="14" t="str">
        <f t="shared" si="21"/>
        <v/>
      </c>
      <c r="J200" s="18" t="str">
        <f>IF($E200="","",IF($E200="SRD",1,IF($E200="USD",IFERROR(INDEX(Instellingen!$B$22:$B$221,MATCH($C200,Instellingen!$A$22:$A$221,1)),""),IF($E200="EUR",IFERROR(INDEX(Instellingen!$C$22:$C$221,MATCH($C200,Instellingen!$A$22:$A$221,1)),""),""))))</f>
        <v/>
      </c>
      <c r="K200" s="19" t="str">
        <f>IF($B200="","",IFERROR(VLOOKUP($B200,Facturen!$A$3:$W$304,5,FALSE),""))</f>
        <v/>
      </c>
      <c r="L200" s="18" t="str">
        <f>IF($K200="","",IF($K200="SRD",1,IF($K200="USD",IFERROR(INDEX(Instellingen!$B$22:$B$221,MATCH($C200,Instellingen!$A$22:$A$221,1)),""),IF($K200="EUR",IFERROR(INDEX(Instellingen!$C$22:$C$221,MATCH($C200,Instellingen!$A$22:$A$221,1)),""),""))))</f>
        <v/>
      </c>
      <c r="M200" s="14" t="str">
        <f t="shared" si="22"/>
        <v/>
      </c>
      <c r="N200" s="14" t="str">
        <f t="shared" si="23"/>
        <v/>
      </c>
      <c r="O200" s="14" t="str">
        <f t="shared" si="24"/>
        <v/>
      </c>
      <c r="P200" s="14" t="str">
        <f t="shared" si="25"/>
        <v/>
      </c>
      <c r="Q200" s="14" t="str">
        <f t="shared" si="26"/>
        <v/>
      </c>
      <c r="R200" s="14" t="str">
        <f t="shared" si="27"/>
        <v/>
      </c>
    </row>
    <row r="201" spans="1:18" x14ac:dyDescent="0.3">
      <c r="A201" s="6"/>
      <c r="B201" s="6"/>
      <c r="C201" s="8"/>
      <c r="D201" s="6"/>
      <c r="E201" s="6"/>
      <c r="F201" s="12"/>
      <c r="G201" s="13"/>
      <c r="H201" s="14" t="str">
        <f>IF($F201="","",$F201*IF($G201="",IFERROR(IF(VLOOKUP($B201,Facturen!$A$3:$W$304,7,FALSE)="",Instellingen!$B$4,VLOOKUP($B201,Facturen!$A$3:$W$304,7,FALSE)),Instellingen!$B$4),$G201))</f>
        <v/>
      </c>
      <c r="I201" s="14" t="str">
        <f t="shared" si="21"/>
        <v/>
      </c>
      <c r="J201" s="18" t="str">
        <f>IF($E201="","",IF($E201="SRD",1,IF($E201="USD",IFERROR(INDEX(Instellingen!$B$22:$B$221,MATCH($C201,Instellingen!$A$22:$A$221,1)),""),IF($E201="EUR",IFERROR(INDEX(Instellingen!$C$22:$C$221,MATCH($C201,Instellingen!$A$22:$A$221,1)),""),""))))</f>
        <v/>
      </c>
      <c r="K201" s="19" t="str">
        <f>IF($B201="","",IFERROR(VLOOKUP($B201,Facturen!$A$3:$W$304,5,FALSE),""))</f>
        <v/>
      </c>
      <c r="L201" s="18" t="str">
        <f>IF($K201="","",IF($K201="SRD",1,IF($K201="USD",IFERROR(INDEX(Instellingen!$B$22:$B$221,MATCH($C201,Instellingen!$A$22:$A$221,1)),""),IF($K201="EUR",IFERROR(INDEX(Instellingen!$C$22:$C$221,MATCH($C201,Instellingen!$A$22:$A$221,1)),""),""))))</f>
        <v/>
      </c>
      <c r="M201" s="14" t="str">
        <f t="shared" si="22"/>
        <v/>
      </c>
      <c r="N201" s="14" t="str">
        <f t="shared" si="23"/>
        <v/>
      </c>
      <c r="O201" s="14" t="str">
        <f t="shared" si="24"/>
        <v/>
      </c>
      <c r="P201" s="14" t="str">
        <f t="shared" si="25"/>
        <v/>
      </c>
      <c r="Q201" s="14" t="str">
        <f t="shared" si="26"/>
        <v/>
      </c>
      <c r="R201" s="14" t="str">
        <f t="shared" si="27"/>
        <v/>
      </c>
    </row>
    <row r="202" spans="1:18" x14ac:dyDescent="0.3">
      <c r="A202" s="6"/>
      <c r="B202" s="6"/>
      <c r="C202" s="8"/>
      <c r="D202" s="6"/>
      <c r="E202" s="6"/>
      <c r="F202" s="12"/>
      <c r="G202" s="13"/>
      <c r="H202" s="14" t="str">
        <f>IF($F202="","",$F202*IF($G202="",IFERROR(IF(VLOOKUP($B202,Facturen!$A$3:$W$304,7,FALSE)="",Instellingen!$B$4,VLOOKUP($B202,Facturen!$A$3:$W$304,7,FALSE)),Instellingen!$B$4),$G202))</f>
        <v/>
      </c>
      <c r="I202" s="14" t="str">
        <f t="shared" si="21"/>
        <v/>
      </c>
      <c r="J202" s="18" t="str">
        <f>IF($E202="","",IF($E202="SRD",1,IF($E202="USD",IFERROR(INDEX(Instellingen!$B$22:$B$221,MATCH($C202,Instellingen!$A$22:$A$221,1)),""),IF($E202="EUR",IFERROR(INDEX(Instellingen!$C$22:$C$221,MATCH($C202,Instellingen!$A$22:$A$221,1)),""),""))))</f>
        <v/>
      </c>
      <c r="K202" s="19" t="str">
        <f>IF($B202="","",IFERROR(VLOOKUP($B202,Facturen!$A$3:$W$304,5,FALSE),""))</f>
        <v/>
      </c>
      <c r="L202" s="18" t="str">
        <f>IF($K202="","",IF($K202="SRD",1,IF($K202="USD",IFERROR(INDEX(Instellingen!$B$22:$B$221,MATCH($C202,Instellingen!$A$22:$A$221,1)),""),IF($K202="EUR",IFERROR(INDEX(Instellingen!$C$22:$C$221,MATCH($C202,Instellingen!$A$22:$A$221,1)),""),""))))</f>
        <v/>
      </c>
      <c r="M202" s="14" t="str">
        <f t="shared" si="22"/>
        <v/>
      </c>
      <c r="N202" s="14" t="str">
        <f t="shared" si="23"/>
        <v/>
      </c>
      <c r="O202" s="14" t="str">
        <f t="shared" si="24"/>
        <v/>
      </c>
      <c r="P202" s="14" t="str">
        <f t="shared" si="25"/>
        <v/>
      </c>
      <c r="Q202" s="14" t="str">
        <f t="shared" si="26"/>
        <v/>
      </c>
      <c r="R202" s="14" t="str">
        <f t="shared" si="27"/>
        <v/>
      </c>
    </row>
    <row r="203" spans="1:18" x14ac:dyDescent="0.3">
      <c r="A203" s="6"/>
      <c r="B203" s="6"/>
      <c r="C203" s="8"/>
      <c r="D203" s="6"/>
      <c r="E203" s="6"/>
      <c r="F203" s="12"/>
      <c r="G203" s="13"/>
      <c r="H203" s="14" t="str">
        <f>IF($F203="","",$F203*IF($G203="",IFERROR(IF(VLOOKUP($B203,Facturen!$A$3:$W$304,7,FALSE)="",Instellingen!$B$4,VLOOKUP($B203,Facturen!$A$3:$W$304,7,FALSE)),Instellingen!$B$4),$G203))</f>
        <v/>
      </c>
      <c r="I203" s="14" t="str">
        <f t="shared" si="21"/>
        <v/>
      </c>
      <c r="J203" s="18" t="str">
        <f>IF($E203="","",IF($E203="SRD",1,IF($E203="USD",IFERROR(INDEX(Instellingen!$B$22:$B$221,MATCH($C203,Instellingen!$A$22:$A$221,1)),""),IF($E203="EUR",IFERROR(INDEX(Instellingen!$C$22:$C$221,MATCH($C203,Instellingen!$A$22:$A$221,1)),""),""))))</f>
        <v/>
      </c>
      <c r="K203" s="19" t="str">
        <f>IF($B203="","",IFERROR(VLOOKUP($B203,Facturen!$A$3:$W$304,5,FALSE),""))</f>
        <v/>
      </c>
      <c r="L203" s="18" t="str">
        <f>IF($K203="","",IF($K203="SRD",1,IF($K203="USD",IFERROR(INDEX(Instellingen!$B$22:$B$221,MATCH($C203,Instellingen!$A$22:$A$221,1)),""),IF($K203="EUR",IFERROR(INDEX(Instellingen!$C$22:$C$221,MATCH($C203,Instellingen!$A$22:$A$221,1)),""),""))))</f>
        <v/>
      </c>
      <c r="M203" s="14" t="str">
        <f t="shared" si="22"/>
        <v/>
      </c>
      <c r="N203" s="14" t="str">
        <f t="shared" si="23"/>
        <v/>
      </c>
      <c r="O203" s="14" t="str">
        <f t="shared" si="24"/>
        <v/>
      </c>
      <c r="P203" s="14" t="str">
        <f t="shared" si="25"/>
        <v/>
      </c>
      <c r="Q203" s="14" t="str">
        <f t="shared" si="26"/>
        <v/>
      </c>
      <c r="R203" s="14" t="str">
        <f t="shared" si="27"/>
        <v/>
      </c>
    </row>
    <row r="204" spans="1:18" x14ac:dyDescent="0.3">
      <c r="A204" s="6"/>
      <c r="B204" s="6"/>
      <c r="C204" s="8"/>
      <c r="D204" s="6"/>
      <c r="E204" s="6"/>
      <c r="F204" s="12"/>
      <c r="G204" s="13"/>
      <c r="H204" s="14" t="str">
        <f>IF($F204="","",$F204*IF($G204="",IFERROR(IF(VLOOKUP($B204,Facturen!$A$3:$W$304,7,FALSE)="",Instellingen!$B$4,VLOOKUP($B204,Facturen!$A$3:$W$304,7,FALSE)),Instellingen!$B$4),$G204))</f>
        <v/>
      </c>
      <c r="I204" s="14" t="str">
        <f t="shared" si="21"/>
        <v/>
      </c>
      <c r="J204" s="18" t="str">
        <f>IF($E204="","",IF($E204="SRD",1,IF($E204="USD",IFERROR(INDEX(Instellingen!$B$22:$B$221,MATCH($C204,Instellingen!$A$22:$A$221,1)),""),IF($E204="EUR",IFERROR(INDEX(Instellingen!$C$22:$C$221,MATCH($C204,Instellingen!$A$22:$A$221,1)),""),""))))</f>
        <v/>
      </c>
      <c r="K204" s="19" t="str">
        <f>IF($B204="","",IFERROR(VLOOKUP($B204,Facturen!$A$3:$W$304,5,FALSE),""))</f>
        <v/>
      </c>
      <c r="L204" s="18" t="str">
        <f>IF($K204="","",IF($K204="SRD",1,IF($K204="USD",IFERROR(INDEX(Instellingen!$B$22:$B$221,MATCH($C204,Instellingen!$A$22:$A$221,1)),""),IF($K204="EUR",IFERROR(INDEX(Instellingen!$C$22:$C$221,MATCH($C204,Instellingen!$A$22:$A$221,1)),""),""))))</f>
        <v/>
      </c>
      <c r="M204" s="14" t="str">
        <f t="shared" si="22"/>
        <v/>
      </c>
      <c r="N204" s="14" t="str">
        <f t="shared" si="23"/>
        <v/>
      </c>
      <c r="O204" s="14" t="str">
        <f t="shared" si="24"/>
        <v/>
      </c>
      <c r="P204" s="14" t="str">
        <f t="shared" si="25"/>
        <v/>
      </c>
      <c r="Q204" s="14" t="str">
        <f t="shared" si="26"/>
        <v/>
      </c>
      <c r="R204" s="14" t="str">
        <f t="shared" si="27"/>
        <v/>
      </c>
    </row>
    <row r="205" spans="1:18" x14ac:dyDescent="0.3">
      <c r="A205" s="6"/>
      <c r="B205" s="6"/>
      <c r="C205" s="8"/>
      <c r="D205" s="6"/>
      <c r="E205" s="6"/>
      <c r="F205" s="12"/>
      <c r="G205" s="13"/>
      <c r="H205" s="14" t="str">
        <f>IF($F205="","",$F205*IF($G205="",IFERROR(IF(VLOOKUP($B205,Facturen!$A$3:$W$304,7,FALSE)="",Instellingen!$B$4,VLOOKUP($B205,Facturen!$A$3:$W$304,7,FALSE)),Instellingen!$B$4),$G205))</f>
        <v/>
      </c>
      <c r="I205" s="14" t="str">
        <f t="shared" si="21"/>
        <v/>
      </c>
      <c r="J205" s="18" t="str">
        <f>IF($E205="","",IF($E205="SRD",1,IF($E205="USD",IFERROR(INDEX(Instellingen!$B$22:$B$221,MATCH($C205,Instellingen!$A$22:$A$221,1)),""),IF($E205="EUR",IFERROR(INDEX(Instellingen!$C$22:$C$221,MATCH($C205,Instellingen!$A$22:$A$221,1)),""),""))))</f>
        <v/>
      </c>
      <c r="K205" s="19" t="str">
        <f>IF($B205="","",IFERROR(VLOOKUP($B205,Facturen!$A$3:$W$304,5,FALSE),""))</f>
        <v/>
      </c>
      <c r="L205" s="18" t="str">
        <f>IF($K205="","",IF($K205="SRD",1,IF($K205="USD",IFERROR(INDEX(Instellingen!$B$22:$B$221,MATCH($C205,Instellingen!$A$22:$A$221,1)),""),IF($K205="EUR",IFERROR(INDEX(Instellingen!$C$22:$C$221,MATCH($C205,Instellingen!$A$22:$A$221,1)),""),""))))</f>
        <v/>
      </c>
      <c r="M205" s="14" t="str">
        <f t="shared" si="22"/>
        <v/>
      </c>
      <c r="N205" s="14" t="str">
        <f t="shared" si="23"/>
        <v/>
      </c>
      <c r="O205" s="14" t="str">
        <f t="shared" si="24"/>
        <v/>
      </c>
      <c r="P205" s="14" t="str">
        <f t="shared" si="25"/>
        <v/>
      </c>
      <c r="Q205" s="14" t="str">
        <f t="shared" si="26"/>
        <v/>
      </c>
      <c r="R205" s="14" t="str">
        <f t="shared" si="27"/>
        <v/>
      </c>
    </row>
    <row r="206" spans="1:18" x14ac:dyDescent="0.3">
      <c r="A206" s="6"/>
      <c r="B206" s="6"/>
      <c r="C206" s="8"/>
      <c r="D206" s="6"/>
      <c r="E206" s="6"/>
      <c r="F206" s="12"/>
      <c r="G206" s="13"/>
      <c r="H206" s="14" t="str">
        <f>IF($F206="","",$F206*IF($G206="",IFERROR(IF(VLOOKUP($B206,Facturen!$A$3:$W$304,7,FALSE)="",Instellingen!$B$4,VLOOKUP($B206,Facturen!$A$3:$W$304,7,FALSE)),Instellingen!$B$4),$G206))</f>
        <v/>
      </c>
      <c r="I206" s="14" t="str">
        <f t="shared" si="21"/>
        <v/>
      </c>
      <c r="J206" s="18" t="str">
        <f>IF($E206="","",IF($E206="SRD",1,IF($E206="USD",IFERROR(INDEX(Instellingen!$B$22:$B$221,MATCH($C206,Instellingen!$A$22:$A$221,1)),""),IF($E206="EUR",IFERROR(INDEX(Instellingen!$C$22:$C$221,MATCH($C206,Instellingen!$A$22:$A$221,1)),""),""))))</f>
        <v/>
      </c>
      <c r="K206" s="19" t="str">
        <f>IF($B206="","",IFERROR(VLOOKUP($B206,Facturen!$A$3:$W$304,5,FALSE),""))</f>
        <v/>
      </c>
      <c r="L206" s="18" t="str">
        <f>IF($K206="","",IF($K206="SRD",1,IF($K206="USD",IFERROR(INDEX(Instellingen!$B$22:$B$221,MATCH($C206,Instellingen!$A$22:$A$221,1)),""),IF($K206="EUR",IFERROR(INDEX(Instellingen!$C$22:$C$221,MATCH($C206,Instellingen!$A$22:$A$221,1)),""),""))))</f>
        <v/>
      </c>
      <c r="M206" s="14" t="str">
        <f t="shared" si="22"/>
        <v/>
      </c>
      <c r="N206" s="14" t="str">
        <f t="shared" si="23"/>
        <v/>
      </c>
      <c r="O206" s="14" t="str">
        <f t="shared" si="24"/>
        <v/>
      </c>
      <c r="P206" s="14" t="str">
        <f t="shared" si="25"/>
        <v/>
      </c>
      <c r="Q206" s="14" t="str">
        <f t="shared" si="26"/>
        <v/>
      </c>
      <c r="R206" s="14" t="str">
        <f t="shared" si="27"/>
        <v/>
      </c>
    </row>
    <row r="207" spans="1:18" x14ac:dyDescent="0.3">
      <c r="A207" s="6"/>
      <c r="B207" s="6"/>
      <c r="C207" s="8"/>
      <c r="D207" s="6"/>
      <c r="E207" s="6"/>
      <c r="F207" s="12"/>
      <c r="G207" s="13"/>
      <c r="H207" s="14" t="str">
        <f>IF($F207="","",$F207*IF($G207="",IFERROR(IF(VLOOKUP($B207,Facturen!$A$3:$W$304,7,FALSE)="",Instellingen!$B$4,VLOOKUP($B207,Facturen!$A$3:$W$304,7,FALSE)),Instellingen!$B$4),$G207))</f>
        <v/>
      </c>
      <c r="I207" s="14" t="str">
        <f t="shared" si="21"/>
        <v/>
      </c>
      <c r="J207" s="18" t="str">
        <f>IF($E207="","",IF($E207="SRD",1,IF($E207="USD",IFERROR(INDEX(Instellingen!$B$22:$B$221,MATCH($C207,Instellingen!$A$22:$A$221,1)),""),IF($E207="EUR",IFERROR(INDEX(Instellingen!$C$22:$C$221,MATCH($C207,Instellingen!$A$22:$A$221,1)),""),""))))</f>
        <v/>
      </c>
      <c r="K207" s="19" t="str">
        <f>IF($B207="","",IFERROR(VLOOKUP($B207,Facturen!$A$3:$W$304,5,FALSE),""))</f>
        <v/>
      </c>
      <c r="L207" s="18" t="str">
        <f>IF($K207="","",IF($K207="SRD",1,IF($K207="USD",IFERROR(INDEX(Instellingen!$B$22:$B$221,MATCH($C207,Instellingen!$A$22:$A$221,1)),""),IF($K207="EUR",IFERROR(INDEX(Instellingen!$C$22:$C$221,MATCH($C207,Instellingen!$A$22:$A$221,1)),""),""))))</f>
        <v/>
      </c>
      <c r="M207" s="14" t="str">
        <f t="shared" si="22"/>
        <v/>
      </c>
      <c r="N207" s="14" t="str">
        <f t="shared" si="23"/>
        <v/>
      </c>
      <c r="O207" s="14" t="str">
        <f t="shared" si="24"/>
        <v/>
      </c>
      <c r="P207" s="14" t="str">
        <f t="shared" si="25"/>
        <v/>
      </c>
      <c r="Q207" s="14" t="str">
        <f t="shared" si="26"/>
        <v/>
      </c>
      <c r="R207" s="14" t="str">
        <f t="shared" si="27"/>
        <v/>
      </c>
    </row>
    <row r="208" spans="1:18" x14ac:dyDescent="0.3">
      <c r="A208" s="6"/>
      <c r="B208" s="6"/>
      <c r="C208" s="8"/>
      <c r="D208" s="6"/>
      <c r="E208" s="6"/>
      <c r="F208" s="12"/>
      <c r="G208" s="13"/>
      <c r="H208" s="14" t="str">
        <f>IF($F208="","",$F208*IF($G208="",IFERROR(IF(VLOOKUP($B208,Facturen!$A$3:$W$304,7,FALSE)="",Instellingen!$B$4,VLOOKUP($B208,Facturen!$A$3:$W$304,7,FALSE)),Instellingen!$B$4),$G208))</f>
        <v/>
      </c>
      <c r="I208" s="14" t="str">
        <f t="shared" si="21"/>
        <v/>
      </c>
      <c r="J208" s="18" t="str">
        <f>IF($E208="","",IF($E208="SRD",1,IF($E208="USD",IFERROR(INDEX(Instellingen!$B$22:$B$221,MATCH($C208,Instellingen!$A$22:$A$221,1)),""),IF($E208="EUR",IFERROR(INDEX(Instellingen!$C$22:$C$221,MATCH($C208,Instellingen!$A$22:$A$221,1)),""),""))))</f>
        <v/>
      </c>
      <c r="K208" s="19" t="str">
        <f>IF($B208="","",IFERROR(VLOOKUP($B208,Facturen!$A$3:$W$304,5,FALSE),""))</f>
        <v/>
      </c>
      <c r="L208" s="18" t="str">
        <f>IF($K208="","",IF($K208="SRD",1,IF($K208="USD",IFERROR(INDEX(Instellingen!$B$22:$B$221,MATCH($C208,Instellingen!$A$22:$A$221,1)),""),IF($K208="EUR",IFERROR(INDEX(Instellingen!$C$22:$C$221,MATCH($C208,Instellingen!$A$22:$A$221,1)),""),""))))</f>
        <v/>
      </c>
      <c r="M208" s="14" t="str">
        <f t="shared" si="22"/>
        <v/>
      </c>
      <c r="N208" s="14" t="str">
        <f t="shared" si="23"/>
        <v/>
      </c>
      <c r="O208" s="14" t="str">
        <f t="shared" si="24"/>
        <v/>
      </c>
      <c r="P208" s="14" t="str">
        <f t="shared" si="25"/>
        <v/>
      </c>
      <c r="Q208" s="14" t="str">
        <f t="shared" si="26"/>
        <v/>
      </c>
      <c r="R208" s="14" t="str">
        <f t="shared" si="27"/>
        <v/>
      </c>
    </row>
    <row r="209" spans="1:18" x14ac:dyDescent="0.3">
      <c r="A209" s="6"/>
      <c r="B209" s="6"/>
      <c r="C209" s="8"/>
      <c r="D209" s="6"/>
      <c r="E209" s="6"/>
      <c r="F209" s="12"/>
      <c r="G209" s="13"/>
      <c r="H209" s="14" t="str">
        <f>IF($F209="","",$F209*IF($G209="",IFERROR(IF(VLOOKUP($B209,Facturen!$A$3:$W$304,7,FALSE)="",Instellingen!$B$4,VLOOKUP($B209,Facturen!$A$3:$W$304,7,FALSE)),Instellingen!$B$4),$G209))</f>
        <v/>
      </c>
      <c r="I209" s="14" t="str">
        <f t="shared" si="21"/>
        <v/>
      </c>
      <c r="J209" s="18" t="str">
        <f>IF($E209="","",IF($E209="SRD",1,IF($E209="USD",IFERROR(INDEX(Instellingen!$B$22:$B$221,MATCH($C209,Instellingen!$A$22:$A$221,1)),""),IF($E209="EUR",IFERROR(INDEX(Instellingen!$C$22:$C$221,MATCH($C209,Instellingen!$A$22:$A$221,1)),""),""))))</f>
        <v/>
      </c>
      <c r="K209" s="19" t="str">
        <f>IF($B209="","",IFERROR(VLOOKUP($B209,Facturen!$A$3:$W$304,5,FALSE),""))</f>
        <v/>
      </c>
      <c r="L209" s="18" t="str">
        <f>IF($K209="","",IF($K209="SRD",1,IF($K209="USD",IFERROR(INDEX(Instellingen!$B$22:$B$221,MATCH($C209,Instellingen!$A$22:$A$221,1)),""),IF($K209="EUR",IFERROR(INDEX(Instellingen!$C$22:$C$221,MATCH($C209,Instellingen!$A$22:$A$221,1)),""),""))))</f>
        <v/>
      </c>
      <c r="M209" s="14" t="str">
        <f t="shared" si="22"/>
        <v/>
      </c>
      <c r="N209" s="14" t="str">
        <f t="shared" si="23"/>
        <v/>
      </c>
      <c r="O209" s="14" t="str">
        <f t="shared" si="24"/>
        <v/>
      </c>
      <c r="P209" s="14" t="str">
        <f t="shared" si="25"/>
        <v/>
      </c>
      <c r="Q209" s="14" t="str">
        <f t="shared" si="26"/>
        <v/>
      </c>
      <c r="R209" s="14" t="str">
        <f t="shared" si="27"/>
        <v/>
      </c>
    </row>
    <row r="210" spans="1:18" x14ac:dyDescent="0.3">
      <c r="A210" s="6"/>
      <c r="B210" s="6"/>
      <c r="C210" s="8"/>
      <c r="D210" s="6"/>
      <c r="E210" s="6"/>
      <c r="F210" s="12"/>
      <c r="G210" s="13"/>
      <c r="H210" s="14" t="str">
        <f>IF($F210="","",$F210*IF($G210="",IFERROR(IF(VLOOKUP($B210,Facturen!$A$3:$W$304,7,FALSE)="",Instellingen!$B$4,VLOOKUP($B210,Facturen!$A$3:$W$304,7,FALSE)),Instellingen!$B$4),$G210))</f>
        <v/>
      </c>
      <c r="I210" s="14" t="str">
        <f t="shared" si="21"/>
        <v/>
      </c>
      <c r="J210" s="18" t="str">
        <f>IF($E210="","",IF($E210="SRD",1,IF($E210="USD",IFERROR(INDEX(Instellingen!$B$22:$B$221,MATCH($C210,Instellingen!$A$22:$A$221,1)),""),IF($E210="EUR",IFERROR(INDEX(Instellingen!$C$22:$C$221,MATCH($C210,Instellingen!$A$22:$A$221,1)),""),""))))</f>
        <v/>
      </c>
      <c r="K210" s="19" t="str">
        <f>IF($B210="","",IFERROR(VLOOKUP($B210,Facturen!$A$3:$W$304,5,FALSE),""))</f>
        <v/>
      </c>
      <c r="L210" s="18" t="str">
        <f>IF($K210="","",IF($K210="SRD",1,IF($K210="USD",IFERROR(INDEX(Instellingen!$B$22:$B$221,MATCH($C210,Instellingen!$A$22:$A$221,1)),""),IF($K210="EUR",IFERROR(INDEX(Instellingen!$C$22:$C$221,MATCH($C210,Instellingen!$A$22:$A$221,1)),""),""))))</f>
        <v/>
      </c>
      <c r="M210" s="14" t="str">
        <f t="shared" si="22"/>
        <v/>
      </c>
      <c r="N210" s="14" t="str">
        <f t="shared" si="23"/>
        <v/>
      </c>
      <c r="O210" s="14" t="str">
        <f t="shared" si="24"/>
        <v/>
      </c>
      <c r="P210" s="14" t="str">
        <f t="shared" si="25"/>
        <v/>
      </c>
      <c r="Q210" s="14" t="str">
        <f t="shared" si="26"/>
        <v/>
      </c>
      <c r="R210" s="14" t="str">
        <f t="shared" si="27"/>
        <v/>
      </c>
    </row>
    <row r="211" spans="1:18" x14ac:dyDescent="0.3">
      <c r="A211" s="6"/>
      <c r="B211" s="6"/>
      <c r="C211" s="8"/>
      <c r="D211" s="6"/>
      <c r="E211" s="6"/>
      <c r="F211" s="12"/>
      <c r="G211" s="13"/>
      <c r="H211" s="14" t="str">
        <f>IF($F211="","",$F211*IF($G211="",IFERROR(IF(VLOOKUP($B211,Facturen!$A$3:$W$304,7,FALSE)="",Instellingen!$B$4,VLOOKUP($B211,Facturen!$A$3:$W$304,7,FALSE)),Instellingen!$B$4),$G211))</f>
        <v/>
      </c>
      <c r="I211" s="14" t="str">
        <f t="shared" si="21"/>
        <v/>
      </c>
      <c r="J211" s="18" t="str">
        <f>IF($E211="","",IF($E211="SRD",1,IF($E211="USD",IFERROR(INDEX(Instellingen!$B$22:$B$221,MATCH($C211,Instellingen!$A$22:$A$221,1)),""),IF($E211="EUR",IFERROR(INDEX(Instellingen!$C$22:$C$221,MATCH($C211,Instellingen!$A$22:$A$221,1)),""),""))))</f>
        <v/>
      </c>
      <c r="K211" s="19" t="str">
        <f>IF($B211="","",IFERROR(VLOOKUP($B211,Facturen!$A$3:$W$304,5,FALSE),""))</f>
        <v/>
      </c>
      <c r="L211" s="18" t="str">
        <f>IF($K211="","",IF($K211="SRD",1,IF($K211="USD",IFERROR(INDEX(Instellingen!$B$22:$B$221,MATCH($C211,Instellingen!$A$22:$A$221,1)),""),IF($K211="EUR",IFERROR(INDEX(Instellingen!$C$22:$C$221,MATCH($C211,Instellingen!$A$22:$A$221,1)),""),""))))</f>
        <v/>
      </c>
      <c r="M211" s="14" t="str">
        <f t="shared" si="22"/>
        <v/>
      </c>
      <c r="N211" s="14" t="str">
        <f t="shared" si="23"/>
        <v/>
      </c>
      <c r="O211" s="14" t="str">
        <f t="shared" si="24"/>
        <v/>
      </c>
      <c r="P211" s="14" t="str">
        <f t="shared" si="25"/>
        <v/>
      </c>
      <c r="Q211" s="14" t="str">
        <f t="shared" si="26"/>
        <v/>
      </c>
      <c r="R211" s="14" t="str">
        <f t="shared" si="27"/>
        <v/>
      </c>
    </row>
    <row r="212" spans="1:18" x14ac:dyDescent="0.3">
      <c r="A212" s="6"/>
      <c r="B212" s="6"/>
      <c r="C212" s="8"/>
      <c r="D212" s="6"/>
      <c r="E212" s="6"/>
      <c r="F212" s="12"/>
      <c r="G212" s="13"/>
      <c r="H212" s="14" t="str">
        <f>IF($F212="","",$F212*IF($G212="",IFERROR(IF(VLOOKUP($B212,Facturen!$A$3:$W$304,7,FALSE)="",Instellingen!$B$4,VLOOKUP($B212,Facturen!$A$3:$W$304,7,FALSE)),Instellingen!$B$4),$G212))</f>
        <v/>
      </c>
      <c r="I212" s="14" t="str">
        <f t="shared" si="21"/>
        <v/>
      </c>
      <c r="J212" s="18" t="str">
        <f>IF($E212="","",IF($E212="SRD",1,IF($E212="USD",IFERROR(INDEX(Instellingen!$B$22:$B$221,MATCH($C212,Instellingen!$A$22:$A$221,1)),""),IF($E212="EUR",IFERROR(INDEX(Instellingen!$C$22:$C$221,MATCH($C212,Instellingen!$A$22:$A$221,1)),""),""))))</f>
        <v/>
      </c>
      <c r="K212" s="19" t="str">
        <f>IF($B212="","",IFERROR(VLOOKUP($B212,Facturen!$A$3:$W$304,5,FALSE),""))</f>
        <v/>
      </c>
      <c r="L212" s="18" t="str">
        <f>IF($K212="","",IF($K212="SRD",1,IF($K212="USD",IFERROR(INDEX(Instellingen!$B$22:$B$221,MATCH($C212,Instellingen!$A$22:$A$221,1)),""),IF($K212="EUR",IFERROR(INDEX(Instellingen!$C$22:$C$221,MATCH($C212,Instellingen!$A$22:$A$221,1)),""),""))))</f>
        <v/>
      </c>
      <c r="M212" s="14" t="str">
        <f t="shared" si="22"/>
        <v/>
      </c>
      <c r="N212" s="14" t="str">
        <f t="shared" si="23"/>
        <v/>
      </c>
      <c r="O212" s="14" t="str">
        <f t="shared" si="24"/>
        <v/>
      </c>
      <c r="P212" s="14" t="str">
        <f t="shared" si="25"/>
        <v/>
      </c>
      <c r="Q212" s="14" t="str">
        <f t="shared" si="26"/>
        <v/>
      </c>
      <c r="R212" s="14" t="str">
        <f t="shared" si="27"/>
        <v/>
      </c>
    </row>
    <row r="213" spans="1:18" x14ac:dyDescent="0.3">
      <c r="A213" s="6"/>
      <c r="B213" s="6"/>
      <c r="C213" s="8"/>
      <c r="D213" s="6"/>
      <c r="E213" s="6"/>
      <c r="F213" s="12"/>
      <c r="G213" s="13"/>
      <c r="H213" s="14" t="str">
        <f>IF($F213="","",$F213*IF($G213="",IFERROR(IF(VLOOKUP($B213,Facturen!$A$3:$W$304,7,FALSE)="",Instellingen!$B$4,VLOOKUP($B213,Facturen!$A$3:$W$304,7,FALSE)),Instellingen!$B$4),$G213))</f>
        <v/>
      </c>
      <c r="I213" s="14" t="str">
        <f t="shared" si="21"/>
        <v/>
      </c>
      <c r="J213" s="18" t="str">
        <f>IF($E213="","",IF($E213="SRD",1,IF($E213="USD",IFERROR(INDEX(Instellingen!$B$22:$B$221,MATCH($C213,Instellingen!$A$22:$A$221,1)),""),IF($E213="EUR",IFERROR(INDEX(Instellingen!$C$22:$C$221,MATCH($C213,Instellingen!$A$22:$A$221,1)),""),""))))</f>
        <v/>
      </c>
      <c r="K213" s="19" t="str">
        <f>IF($B213="","",IFERROR(VLOOKUP($B213,Facturen!$A$3:$W$304,5,FALSE),""))</f>
        <v/>
      </c>
      <c r="L213" s="18" t="str">
        <f>IF($K213="","",IF($K213="SRD",1,IF($K213="USD",IFERROR(INDEX(Instellingen!$B$22:$B$221,MATCH($C213,Instellingen!$A$22:$A$221,1)),""),IF($K213="EUR",IFERROR(INDEX(Instellingen!$C$22:$C$221,MATCH($C213,Instellingen!$A$22:$A$221,1)),""),""))))</f>
        <v/>
      </c>
      <c r="M213" s="14" t="str">
        <f t="shared" si="22"/>
        <v/>
      </c>
      <c r="N213" s="14" t="str">
        <f t="shared" si="23"/>
        <v/>
      </c>
      <c r="O213" s="14" t="str">
        <f t="shared" si="24"/>
        <v/>
      </c>
      <c r="P213" s="14" t="str">
        <f t="shared" si="25"/>
        <v/>
      </c>
      <c r="Q213" s="14" t="str">
        <f t="shared" si="26"/>
        <v/>
      </c>
      <c r="R213" s="14" t="str">
        <f t="shared" si="27"/>
        <v/>
      </c>
    </row>
    <row r="214" spans="1:18" x14ac:dyDescent="0.3">
      <c r="A214" s="6"/>
      <c r="B214" s="6"/>
      <c r="C214" s="8"/>
      <c r="D214" s="6"/>
      <c r="E214" s="6"/>
      <c r="F214" s="12"/>
      <c r="G214" s="13"/>
      <c r="H214" s="14" t="str">
        <f>IF($F214="","",$F214*IF($G214="",IFERROR(IF(VLOOKUP($B214,Facturen!$A$3:$W$304,7,FALSE)="",Instellingen!$B$4,VLOOKUP($B214,Facturen!$A$3:$W$304,7,FALSE)),Instellingen!$B$4),$G214))</f>
        <v/>
      </c>
      <c r="I214" s="14" t="str">
        <f t="shared" si="21"/>
        <v/>
      </c>
      <c r="J214" s="18" t="str">
        <f>IF($E214="","",IF($E214="SRD",1,IF($E214="USD",IFERROR(INDEX(Instellingen!$B$22:$B$221,MATCH($C214,Instellingen!$A$22:$A$221,1)),""),IF($E214="EUR",IFERROR(INDEX(Instellingen!$C$22:$C$221,MATCH($C214,Instellingen!$A$22:$A$221,1)),""),""))))</f>
        <v/>
      </c>
      <c r="K214" s="19" t="str">
        <f>IF($B214="","",IFERROR(VLOOKUP($B214,Facturen!$A$3:$W$304,5,FALSE),""))</f>
        <v/>
      </c>
      <c r="L214" s="18" t="str">
        <f>IF($K214="","",IF($K214="SRD",1,IF($K214="USD",IFERROR(INDEX(Instellingen!$B$22:$B$221,MATCH($C214,Instellingen!$A$22:$A$221,1)),""),IF($K214="EUR",IFERROR(INDEX(Instellingen!$C$22:$C$221,MATCH($C214,Instellingen!$A$22:$A$221,1)),""),""))))</f>
        <v/>
      </c>
      <c r="M214" s="14" t="str">
        <f t="shared" si="22"/>
        <v/>
      </c>
      <c r="N214" s="14" t="str">
        <f t="shared" si="23"/>
        <v/>
      </c>
      <c r="O214" s="14" t="str">
        <f t="shared" si="24"/>
        <v/>
      </c>
      <c r="P214" s="14" t="str">
        <f t="shared" si="25"/>
        <v/>
      </c>
      <c r="Q214" s="14" t="str">
        <f t="shared" si="26"/>
        <v/>
      </c>
      <c r="R214" s="14" t="str">
        <f t="shared" si="27"/>
        <v/>
      </c>
    </row>
    <row r="215" spans="1:18" x14ac:dyDescent="0.3">
      <c r="A215" s="6"/>
      <c r="B215" s="6"/>
      <c r="C215" s="8"/>
      <c r="D215" s="6"/>
      <c r="E215" s="6"/>
      <c r="F215" s="12"/>
      <c r="G215" s="13"/>
      <c r="H215" s="14" t="str">
        <f>IF($F215="","",$F215*IF($G215="",IFERROR(IF(VLOOKUP($B215,Facturen!$A$3:$W$304,7,FALSE)="",Instellingen!$B$4,VLOOKUP($B215,Facturen!$A$3:$W$304,7,FALSE)),Instellingen!$B$4),$G215))</f>
        <v/>
      </c>
      <c r="I215" s="14" t="str">
        <f t="shared" si="21"/>
        <v/>
      </c>
      <c r="J215" s="18" t="str">
        <f>IF($E215="","",IF($E215="SRD",1,IF($E215="USD",IFERROR(INDEX(Instellingen!$B$22:$B$221,MATCH($C215,Instellingen!$A$22:$A$221,1)),""),IF($E215="EUR",IFERROR(INDEX(Instellingen!$C$22:$C$221,MATCH($C215,Instellingen!$A$22:$A$221,1)),""),""))))</f>
        <v/>
      </c>
      <c r="K215" s="19" t="str">
        <f>IF($B215="","",IFERROR(VLOOKUP($B215,Facturen!$A$3:$W$304,5,FALSE),""))</f>
        <v/>
      </c>
      <c r="L215" s="18" t="str">
        <f>IF($K215="","",IF($K215="SRD",1,IF($K215="USD",IFERROR(INDEX(Instellingen!$B$22:$B$221,MATCH($C215,Instellingen!$A$22:$A$221,1)),""),IF($K215="EUR",IFERROR(INDEX(Instellingen!$C$22:$C$221,MATCH($C215,Instellingen!$A$22:$A$221,1)),""),""))))</f>
        <v/>
      </c>
      <c r="M215" s="14" t="str">
        <f t="shared" si="22"/>
        <v/>
      </c>
      <c r="N215" s="14" t="str">
        <f t="shared" si="23"/>
        <v/>
      </c>
      <c r="O215" s="14" t="str">
        <f t="shared" si="24"/>
        <v/>
      </c>
      <c r="P215" s="14" t="str">
        <f t="shared" si="25"/>
        <v/>
      </c>
      <c r="Q215" s="14" t="str">
        <f t="shared" si="26"/>
        <v/>
      </c>
      <c r="R215" s="14" t="str">
        <f t="shared" si="27"/>
        <v/>
      </c>
    </row>
    <row r="216" spans="1:18" x14ac:dyDescent="0.3">
      <c r="A216" s="6"/>
      <c r="B216" s="6"/>
      <c r="C216" s="8"/>
      <c r="D216" s="6"/>
      <c r="E216" s="6"/>
      <c r="F216" s="12"/>
      <c r="G216" s="13"/>
      <c r="H216" s="14" t="str">
        <f>IF($F216="","",$F216*IF($G216="",IFERROR(IF(VLOOKUP($B216,Facturen!$A$3:$W$304,7,FALSE)="",Instellingen!$B$4,VLOOKUP($B216,Facturen!$A$3:$W$304,7,FALSE)),Instellingen!$B$4),$G216))</f>
        <v/>
      </c>
      <c r="I216" s="14" t="str">
        <f t="shared" si="21"/>
        <v/>
      </c>
      <c r="J216" s="18" t="str">
        <f>IF($E216="","",IF($E216="SRD",1,IF($E216="USD",IFERROR(INDEX(Instellingen!$B$22:$B$221,MATCH($C216,Instellingen!$A$22:$A$221,1)),""),IF($E216="EUR",IFERROR(INDEX(Instellingen!$C$22:$C$221,MATCH($C216,Instellingen!$A$22:$A$221,1)),""),""))))</f>
        <v/>
      </c>
      <c r="K216" s="19" t="str">
        <f>IF($B216="","",IFERROR(VLOOKUP($B216,Facturen!$A$3:$W$304,5,FALSE),""))</f>
        <v/>
      </c>
      <c r="L216" s="18" t="str">
        <f>IF($K216="","",IF($K216="SRD",1,IF($K216="USD",IFERROR(INDEX(Instellingen!$B$22:$B$221,MATCH($C216,Instellingen!$A$22:$A$221,1)),""),IF($K216="EUR",IFERROR(INDEX(Instellingen!$C$22:$C$221,MATCH($C216,Instellingen!$A$22:$A$221,1)),""),""))))</f>
        <v/>
      </c>
      <c r="M216" s="14" t="str">
        <f t="shared" si="22"/>
        <v/>
      </c>
      <c r="N216" s="14" t="str">
        <f t="shared" si="23"/>
        <v/>
      </c>
      <c r="O216" s="14" t="str">
        <f t="shared" si="24"/>
        <v/>
      </c>
      <c r="P216" s="14" t="str">
        <f t="shared" si="25"/>
        <v/>
      </c>
      <c r="Q216" s="14" t="str">
        <f t="shared" si="26"/>
        <v/>
      </c>
      <c r="R216" s="14" t="str">
        <f t="shared" si="27"/>
        <v/>
      </c>
    </row>
    <row r="217" spans="1:18" x14ac:dyDescent="0.3">
      <c r="A217" s="6"/>
      <c r="B217" s="6"/>
      <c r="C217" s="8"/>
      <c r="D217" s="6"/>
      <c r="E217" s="6"/>
      <c r="F217" s="12"/>
      <c r="G217" s="13"/>
      <c r="H217" s="14" t="str">
        <f>IF($F217="","",$F217*IF($G217="",IFERROR(IF(VLOOKUP($B217,Facturen!$A$3:$W$304,7,FALSE)="",Instellingen!$B$4,VLOOKUP($B217,Facturen!$A$3:$W$304,7,FALSE)),Instellingen!$B$4),$G217))</f>
        <v/>
      </c>
      <c r="I217" s="14" t="str">
        <f t="shared" si="21"/>
        <v/>
      </c>
      <c r="J217" s="18" t="str">
        <f>IF($E217="","",IF($E217="SRD",1,IF($E217="USD",IFERROR(INDEX(Instellingen!$B$22:$B$221,MATCH($C217,Instellingen!$A$22:$A$221,1)),""),IF($E217="EUR",IFERROR(INDEX(Instellingen!$C$22:$C$221,MATCH($C217,Instellingen!$A$22:$A$221,1)),""),""))))</f>
        <v/>
      </c>
      <c r="K217" s="19" t="str">
        <f>IF($B217="","",IFERROR(VLOOKUP($B217,Facturen!$A$3:$W$304,5,FALSE),""))</f>
        <v/>
      </c>
      <c r="L217" s="18" t="str">
        <f>IF($K217="","",IF($K217="SRD",1,IF($K217="USD",IFERROR(INDEX(Instellingen!$B$22:$B$221,MATCH($C217,Instellingen!$A$22:$A$221,1)),""),IF($K217="EUR",IFERROR(INDEX(Instellingen!$C$22:$C$221,MATCH($C217,Instellingen!$A$22:$A$221,1)),""),""))))</f>
        <v/>
      </c>
      <c r="M217" s="14" t="str">
        <f t="shared" si="22"/>
        <v/>
      </c>
      <c r="N217" s="14" t="str">
        <f t="shared" si="23"/>
        <v/>
      </c>
      <c r="O217" s="14" t="str">
        <f t="shared" si="24"/>
        <v/>
      </c>
      <c r="P217" s="14" t="str">
        <f t="shared" si="25"/>
        <v/>
      </c>
      <c r="Q217" s="14" t="str">
        <f t="shared" si="26"/>
        <v/>
      </c>
      <c r="R217" s="14" t="str">
        <f t="shared" si="27"/>
        <v/>
      </c>
    </row>
    <row r="218" spans="1:18" x14ac:dyDescent="0.3">
      <c r="A218" s="6"/>
      <c r="B218" s="6"/>
      <c r="C218" s="8"/>
      <c r="D218" s="6"/>
      <c r="E218" s="6"/>
      <c r="F218" s="12"/>
      <c r="G218" s="13"/>
      <c r="H218" s="14" t="str">
        <f>IF($F218="","",$F218*IF($G218="",IFERROR(IF(VLOOKUP($B218,Facturen!$A$3:$W$304,7,FALSE)="",Instellingen!$B$4,VLOOKUP($B218,Facturen!$A$3:$W$304,7,FALSE)),Instellingen!$B$4),$G218))</f>
        <v/>
      </c>
      <c r="I218" s="14" t="str">
        <f t="shared" si="21"/>
        <v/>
      </c>
      <c r="J218" s="18" t="str">
        <f>IF($E218="","",IF($E218="SRD",1,IF($E218="USD",IFERROR(INDEX(Instellingen!$B$22:$B$221,MATCH($C218,Instellingen!$A$22:$A$221,1)),""),IF($E218="EUR",IFERROR(INDEX(Instellingen!$C$22:$C$221,MATCH($C218,Instellingen!$A$22:$A$221,1)),""),""))))</f>
        <v/>
      </c>
      <c r="K218" s="19" t="str">
        <f>IF($B218="","",IFERROR(VLOOKUP($B218,Facturen!$A$3:$W$304,5,FALSE),""))</f>
        <v/>
      </c>
      <c r="L218" s="18" t="str">
        <f>IF($K218="","",IF($K218="SRD",1,IF($K218="USD",IFERROR(INDEX(Instellingen!$B$22:$B$221,MATCH($C218,Instellingen!$A$22:$A$221,1)),""),IF($K218="EUR",IFERROR(INDEX(Instellingen!$C$22:$C$221,MATCH($C218,Instellingen!$A$22:$A$221,1)),""),""))))</f>
        <v/>
      </c>
      <c r="M218" s="14" t="str">
        <f t="shared" si="22"/>
        <v/>
      </c>
      <c r="N218" s="14" t="str">
        <f t="shared" si="23"/>
        <v/>
      </c>
      <c r="O218" s="14" t="str">
        <f t="shared" si="24"/>
        <v/>
      </c>
      <c r="P218" s="14" t="str">
        <f t="shared" si="25"/>
        <v/>
      </c>
      <c r="Q218" s="14" t="str">
        <f t="shared" si="26"/>
        <v/>
      </c>
      <c r="R218" s="14" t="str">
        <f t="shared" si="27"/>
        <v/>
      </c>
    </row>
    <row r="219" spans="1:18" x14ac:dyDescent="0.3">
      <c r="A219" s="6"/>
      <c r="B219" s="6"/>
      <c r="C219" s="8"/>
      <c r="D219" s="6"/>
      <c r="E219" s="6"/>
      <c r="F219" s="12"/>
      <c r="G219" s="13"/>
      <c r="H219" s="14" t="str">
        <f>IF($F219="","",$F219*IF($G219="",IFERROR(IF(VLOOKUP($B219,Facturen!$A$3:$W$304,7,FALSE)="",Instellingen!$B$4,VLOOKUP($B219,Facturen!$A$3:$W$304,7,FALSE)),Instellingen!$B$4),$G219))</f>
        <v/>
      </c>
      <c r="I219" s="14" t="str">
        <f t="shared" si="21"/>
        <v/>
      </c>
      <c r="J219" s="18" t="str">
        <f>IF($E219="","",IF($E219="SRD",1,IF($E219="USD",IFERROR(INDEX(Instellingen!$B$22:$B$221,MATCH($C219,Instellingen!$A$22:$A$221,1)),""),IF($E219="EUR",IFERROR(INDEX(Instellingen!$C$22:$C$221,MATCH($C219,Instellingen!$A$22:$A$221,1)),""),""))))</f>
        <v/>
      </c>
      <c r="K219" s="19" t="str">
        <f>IF($B219="","",IFERROR(VLOOKUP($B219,Facturen!$A$3:$W$304,5,FALSE),""))</f>
        <v/>
      </c>
      <c r="L219" s="18" t="str">
        <f>IF($K219="","",IF($K219="SRD",1,IF($K219="USD",IFERROR(INDEX(Instellingen!$B$22:$B$221,MATCH($C219,Instellingen!$A$22:$A$221,1)),""),IF($K219="EUR",IFERROR(INDEX(Instellingen!$C$22:$C$221,MATCH($C219,Instellingen!$A$22:$A$221,1)),""),""))))</f>
        <v/>
      </c>
      <c r="M219" s="14" t="str">
        <f t="shared" si="22"/>
        <v/>
      </c>
      <c r="N219" s="14" t="str">
        <f t="shared" si="23"/>
        <v/>
      </c>
      <c r="O219" s="14" t="str">
        <f t="shared" si="24"/>
        <v/>
      </c>
      <c r="P219" s="14" t="str">
        <f t="shared" si="25"/>
        <v/>
      </c>
      <c r="Q219" s="14" t="str">
        <f t="shared" si="26"/>
        <v/>
      </c>
      <c r="R219" s="14" t="str">
        <f t="shared" si="27"/>
        <v/>
      </c>
    </row>
    <row r="220" spans="1:18" x14ac:dyDescent="0.3">
      <c r="A220" s="6"/>
      <c r="B220" s="6"/>
      <c r="C220" s="8"/>
      <c r="D220" s="6"/>
      <c r="E220" s="6"/>
      <c r="F220" s="12"/>
      <c r="G220" s="13"/>
      <c r="H220" s="14" t="str">
        <f>IF($F220="","",$F220*IF($G220="",IFERROR(IF(VLOOKUP($B220,Facturen!$A$3:$W$304,7,FALSE)="",Instellingen!$B$4,VLOOKUP($B220,Facturen!$A$3:$W$304,7,FALSE)),Instellingen!$B$4),$G220))</f>
        <v/>
      </c>
      <c r="I220" s="14" t="str">
        <f t="shared" si="21"/>
        <v/>
      </c>
      <c r="J220" s="18" t="str">
        <f>IF($E220="","",IF($E220="SRD",1,IF($E220="USD",IFERROR(INDEX(Instellingen!$B$22:$B$221,MATCH($C220,Instellingen!$A$22:$A$221,1)),""),IF($E220="EUR",IFERROR(INDEX(Instellingen!$C$22:$C$221,MATCH($C220,Instellingen!$A$22:$A$221,1)),""),""))))</f>
        <v/>
      </c>
      <c r="K220" s="19" t="str">
        <f>IF($B220="","",IFERROR(VLOOKUP($B220,Facturen!$A$3:$W$304,5,FALSE),""))</f>
        <v/>
      </c>
      <c r="L220" s="18" t="str">
        <f>IF($K220="","",IF($K220="SRD",1,IF($K220="USD",IFERROR(INDEX(Instellingen!$B$22:$B$221,MATCH($C220,Instellingen!$A$22:$A$221,1)),""),IF($K220="EUR",IFERROR(INDEX(Instellingen!$C$22:$C$221,MATCH($C220,Instellingen!$A$22:$A$221,1)),""),""))))</f>
        <v/>
      </c>
      <c r="M220" s="14" t="str">
        <f t="shared" si="22"/>
        <v/>
      </c>
      <c r="N220" s="14" t="str">
        <f t="shared" si="23"/>
        <v/>
      </c>
      <c r="O220" s="14" t="str">
        <f t="shared" si="24"/>
        <v/>
      </c>
      <c r="P220" s="14" t="str">
        <f t="shared" si="25"/>
        <v/>
      </c>
      <c r="Q220" s="14" t="str">
        <f t="shared" si="26"/>
        <v/>
      </c>
      <c r="R220" s="14" t="str">
        <f t="shared" si="27"/>
        <v/>
      </c>
    </row>
    <row r="221" spans="1:18" x14ac:dyDescent="0.3">
      <c r="A221" s="6"/>
      <c r="B221" s="6"/>
      <c r="C221" s="8"/>
      <c r="D221" s="6"/>
      <c r="E221" s="6"/>
      <c r="F221" s="12"/>
      <c r="G221" s="13"/>
      <c r="H221" s="14" t="str">
        <f>IF($F221="","",$F221*IF($G221="",IFERROR(IF(VLOOKUP($B221,Facturen!$A$3:$W$304,7,FALSE)="",Instellingen!$B$4,VLOOKUP($B221,Facturen!$A$3:$W$304,7,FALSE)),Instellingen!$B$4),$G221))</f>
        <v/>
      </c>
      <c r="I221" s="14" t="str">
        <f t="shared" si="21"/>
        <v/>
      </c>
      <c r="J221" s="18" t="str">
        <f>IF($E221="","",IF($E221="SRD",1,IF($E221="USD",IFERROR(INDEX(Instellingen!$B$22:$B$221,MATCH($C221,Instellingen!$A$22:$A$221,1)),""),IF($E221="EUR",IFERROR(INDEX(Instellingen!$C$22:$C$221,MATCH($C221,Instellingen!$A$22:$A$221,1)),""),""))))</f>
        <v/>
      </c>
      <c r="K221" s="19" t="str">
        <f>IF($B221="","",IFERROR(VLOOKUP($B221,Facturen!$A$3:$W$304,5,FALSE),""))</f>
        <v/>
      </c>
      <c r="L221" s="18" t="str">
        <f>IF($K221="","",IF($K221="SRD",1,IF($K221="USD",IFERROR(INDEX(Instellingen!$B$22:$B$221,MATCH($C221,Instellingen!$A$22:$A$221,1)),""),IF($K221="EUR",IFERROR(INDEX(Instellingen!$C$22:$C$221,MATCH($C221,Instellingen!$A$22:$A$221,1)),""),""))))</f>
        <v/>
      </c>
      <c r="M221" s="14" t="str">
        <f t="shared" si="22"/>
        <v/>
      </c>
      <c r="N221" s="14" t="str">
        <f t="shared" si="23"/>
        <v/>
      </c>
      <c r="O221" s="14" t="str">
        <f t="shared" si="24"/>
        <v/>
      </c>
      <c r="P221" s="14" t="str">
        <f t="shared" si="25"/>
        <v/>
      </c>
      <c r="Q221" s="14" t="str">
        <f t="shared" si="26"/>
        <v/>
      </c>
      <c r="R221" s="14" t="str">
        <f t="shared" si="27"/>
        <v/>
      </c>
    </row>
    <row r="222" spans="1:18" x14ac:dyDescent="0.3">
      <c r="A222" s="6"/>
      <c r="B222" s="6"/>
      <c r="C222" s="8"/>
      <c r="D222" s="6"/>
      <c r="E222" s="6"/>
      <c r="F222" s="12"/>
      <c r="G222" s="13"/>
      <c r="H222" s="14" t="str">
        <f>IF($F222="","",$F222*IF($G222="",IFERROR(IF(VLOOKUP($B222,Facturen!$A$3:$W$304,7,FALSE)="",Instellingen!$B$4,VLOOKUP($B222,Facturen!$A$3:$W$304,7,FALSE)),Instellingen!$B$4),$G222))</f>
        <v/>
      </c>
      <c r="I222" s="14" t="str">
        <f t="shared" si="21"/>
        <v/>
      </c>
      <c r="J222" s="18" t="str">
        <f>IF($E222="","",IF($E222="SRD",1,IF($E222="USD",IFERROR(INDEX(Instellingen!$B$22:$B$221,MATCH($C222,Instellingen!$A$22:$A$221,1)),""),IF($E222="EUR",IFERROR(INDEX(Instellingen!$C$22:$C$221,MATCH($C222,Instellingen!$A$22:$A$221,1)),""),""))))</f>
        <v/>
      </c>
      <c r="K222" s="19" t="str">
        <f>IF($B222="","",IFERROR(VLOOKUP($B222,Facturen!$A$3:$W$304,5,FALSE),""))</f>
        <v/>
      </c>
      <c r="L222" s="18" t="str">
        <f>IF($K222="","",IF($K222="SRD",1,IF($K222="USD",IFERROR(INDEX(Instellingen!$B$22:$B$221,MATCH($C222,Instellingen!$A$22:$A$221,1)),""),IF($K222="EUR",IFERROR(INDEX(Instellingen!$C$22:$C$221,MATCH($C222,Instellingen!$A$22:$A$221,1)),""),""))))</f>
        <v/>
      </c>
      <c r="M222" s="14" t="str">
        <f t="shared" si="22"/>
        <v/>
      </c>
      <c r="N222" s="14" t="str">
        <f t="shared" si="23"/>
        <v/>
      </c>
      <c r="O222" s="14" t="str">
        <f t="shared" si="24"/>
        <v/>
      </c>
      <c r="P222" s="14" t="str">
        <f t="shared" si="25"/>
        <v/>
      </c>
      <c r="Q222" s="14" t="str">
        <f t="shared" si="26"/>
        <v/>
      </c>
      <c r="R222" s="14" t="str">
        <f t="shared" si="27"/>
        <v/>
      </c>
    </row>
    <row r="223" spans="1:18" x14ac:dyDescent="0.3">
      <c r="A223" s="6"/>
      <c r="B223" s="6"/>
      <c r="C223" s="8"/>
      <c r="D223" s="6"/>
      <c r="E223" s="6"/>
      <c r="F223" s="12"/>
      <c r="G223" s="13"/>
      <c r="H223" s="14" t="str">
        <f>IF($F223="","",$F223*IF($G223="",IFERROR(IF(VLOOKUP($B223,Facturen!$A$3:$W$304,7,FALSE)="",Instellingen!$B$4,VLOOKUP($B223,Facturen!$A$3:$W$304,7,FALSE)),Instellingen!$B$4),$G223))</f>
        <v/>
      </c>
      <c r="I223" s="14" t="str">
        <f t="shared" si="21"/>
        <v/>
      </c>
      <c r="J223" s="18" t="str">
        <f>IF($E223="","",IF($E223="SRD",1,IF($E223="USD",IFERROR(INDEX(Instellingen!$B$22:$B$221,MATCH($C223,Instellingen!$A$22:$A$221,1)),""),IF($E223="EUR",IFERROR(INDEX(Instellingen!$C$22:$C$221,MATCH($C223,Instellingen!$A$22:$A$221,1)),""),""))))</f>
        <v/>
      </c>
      <c r="K223" s="19" t="str">
        <f>IF($B223="","",IFERROR(VLOOKUP($B223,Facturen!$A$3:$W$304,5,FALSE),""))</f>
        <v/>
      </c>
      <c r="L223" s="18" t="str">
        <f>IF($K223="","",IF($K223="SRD",1,IF($K223="USD",IFERROR(INDEX(Instellingen!$B$22:$B$221,MATCH($C223,Instellingen!$A$22:$A$221,1)),""),IF($K223="EUR",IFERROR(INDEX(Instellingen!$C$22:$C$221,MATCH($C223,Instellingen!$A$22:$A$221,1)),""),""))))</f>
        <v/>
      </c>
      <c r="M223" s="14" t="str">
        <f t="shared" si="22"/>
        <v/>
      </c>
      <c r="N223" s="14" t="str">
        <f t="shared" si="23"/>
        <v/>
      </c>
      <c r="O223" s="14" t="str">
        <f t="shared" si="24"/>
        <v/>
      </c>
      <c r="P223" s="14" t="str">
        <f t="shared" si="25"/>
        <v/>
      </c>
      <c r="Q223" s="14" t="str">
        <f t="shared" si="26"/>
        <v/>
      </c>
      <c r="R223" s="14" t="str">
        <f t="shared" si="27"/>
        <v/>
      </c>
    </row>
    <row r="224" spans="1:18" x14ac:dyDescent="0.3">
      <c r="A224" s="6"/>
      <c r="B224" s="6"/>
      <c r="C224" s="8"/>
      <c r="D224" s="6"/>
      <c r="E224" s="6"/>
      <c r="F224" s="12"/>
      <c r="G224" s="13"/>
      <c r="H224" s="14" t="str">
        <f>IF($F224="","",$F224*IF($G224="",IFERROR(IF(VLOOKUP($B224,Facturen!$A$3:$W$304,7,FALSE)="",Instellingen!$B$4,VLOOKUP($B224,Facturen!$A$3:$W$304,7,FALSE)),Instellingen!$B$4),$G224))</f>
        <v/>
      </c>
      <c r="I224" s="14" t="str">
        <f t="shared" si="21"/>
        <v/>
      </c>
      <c r="J224" s="18" t="str">
        <f>IF($E224="","",IF($E224="SRD",1,IF($E224="USD",IFERROR(INDEX(Instellingen!$B$22:$B$221,MATCH($C224,Instellingen!$A$22:$A$221,1)),""),IF($E224="EUR",IFERROR(INDEX(Instellingen!$C$22:$C$221,MATCH($C224,Instellingen!$A$22:$A$221,1)),""),""))))</f>
        <v/>
      </c>
      <c r="K224" s="19" t="str">
        <f>IF($B224="","",IFERROR(VLOOKUP($B224,Facturen!$A$3:$W$304,5,FALSE),""))</f>
        <v/>
      </c>
      <c r="L224" s="18" t="str">
        <f>IF($K224="","",IF($K224="SRD",1,IF($K224="USD",IFERROR(INDEX(Instellingen!$B$22:$B$221,MATCH($C224,Instellingen!$A$22:$A$221,1)),""),IF($K224="EUR",IFERROR(INDEX(Instellingen!$C$22:$C$221,MATCH($C224,Instellingen!$A$22:$A$221,1)),""),""))))</f>
        <v/>
      </c>
      <c r="M224" s="14" t="str">
        <f t="shared" si="22"/>
        <v/>
      </c>
      <c r="N224" s="14" t="str">
        <f t="shared" si="23"/>
        <v/>
      </c>
      <c r="O224" s="14" t="str">
        <f t="shared" si="24"/>
        <v/>
      </c>
      <c r="P224" s="14" t="str">
        <f t="shared" si="25"/>
        <v/>
      </c>
      <c r="Q224" s="14" t="str">
        <f t="shared" si="26"/>
        <v/>
      </c>
      <c r="R224" s="14" t="str">
        <f t="shared" si="27"/>
        <v/>
      </c>
    </row>
    <row r="225" spans="1:18" x14ac:dyDescent="0.3">
      <c r="A225" s="6"/>
      <c r="B225" s="6"/>
      <c r="C225" s="8"/>
      <c r="D225" s="6"/>
      <c r="E225" s="6"/>
      <c r="F225" s="12"/>
      <c r="G225" s="13"/>
      <c r="H225" s="14" t="str">
        <f>IF($F225="","",$F225*IF($G225="",IFERROR(IF(VLOOKUP($B225,Facturen!$A$3:$W$304,7,FALSE)="",Instellingen!$B$4,VLOOKUP($B225,Facturen!$A$3:$W$304,7,FALSE)),Instellingen!$B$4),$G225))</f>
        <v/>
      </c>
      <c r="I225" s="14" t="str">
        <f t="shared" si="21"/>
        <v/>
      </c>
      <c r="J225" s="18" t="str">
        <f>IF($E225="","",IF($E225="SRD",1,IF($E225="USD",IFERROR(INDEX(Instellingen!$B$22:$B$221,MATCH($C225,Instellingen!$A$22:$A$221,1)),""),IF($E225="EUR",IFERROR(INDEX(Instellingen!$C$22:$C$221,MATCH($C225,Instellingen!$A$22:$A$221,1)),""),""))))</f>
        <v/>
      </c>
      <c r="K225" s="19" t="str">
        <f>IF($B225="","",IFERROR(VLOOKUP($B225,Facturen!$A$3:$W$304,5,FALSE),""))</f>
        <v/>
      </c>
      <c r="L225" s="18" t="str">
        <f>IF($K225="","",IF($K225="SRD",1,IF($K225="USD",IFERROR(INDEX(Instellingen!$B$22:$B$221,MATCH($C225,Instellingen!$A$22:$A$221,1)),""),IF($K225="EUR",IFERROR(INDEX(Instellingen!$C$22:$C$221,MATCH($C225,Instellingen!$A$22:$A$221,1)),""),""))))</f>
        <v/>
      </c>
      <c r="M225" s="14" t="str">
        <f t="shared" si="22"/>
        <v/>
      </c>
      <c r="N225" s="14" t="str">
        <f t="shared" si="23"/>
        <v/>
      </c>
      <c r="O225" s="14" t="str">
        <f t="shared" si="24"/>
        <v/>
      </c>
      <c r="P225" s="14" t="str">
        <f t="shared" si="25"/>
        <v/>
      </c>
      <c r="Q225" s="14" t="str">
        <f t="shared" si="26"/>
        <v/>
      </c>
      <c r="R225" s="14" t="str">
        <f t="shared" si="27"/>
        <v/>
      </c>
    </row>
    <row r="226" spans="1:18" x14ac:dyDescent="0.3">
      <c r="A226" s="6"/>
      <c r="B226" s="6"/>
      <c r="C226" s="8"/>
      <c r="D226" s="6"/>
      <c r="E226" s="6"/>
      <c r="F226" s="12"/>
      <c r="G226" s="13"/>
      <c r="H226" s="14" t="str">
        <f>IF($F226="","",$F226*IF($G226="",IFERROR(IF(VLOOKUP($B226,Facturen!$A$3:$W$304,7,FALSE)="",Instellingen!$B$4,VLOOKUP($B226,Facturen!$A$3:$W$304,7,FALSE)),Instellingen!$B$4),$G226))</f>
        <v/>
      </c>
      <c r="I226" s="14" t="str">
        <f t="shared" si="21"/>
        <v/>
      </c>
      <c r="J226" s="18" t="str">
        <f>IF($E226="","",IF($E226="SRD",1,IF($E226="USD",IFERROR(INDEX(Instellingen!$B$22:$B$221,MATCH($C226,Instellingen!$A$22:$A$221,1)),""),IF($E226="EUR",IFERROR(INDEX(Instellingen!$C$22:$C$221,MATCH($C226,Instellingen!$A$22:$A$221,1)),""),""))))</f>
        <v/>
      </c>
      <c r="K226" s="19" t="str">
        <f>IF($B226="","",IFERROR(VLOOKUP($B226,Facturen!$A$3:$W$304,5,FALSE),""))</f>
        <v/>
      </c>
      <c r="L226" s="18" t="str">
        <f>IF($K226="","",IF($K226="SRD",1,IF($K226="USD",IFERROR(INDEX(Instellingen!$B$22:$B$221,MATCH($C226,Instellingen!$A$22:$A$221,1)),""),IF($K226="EUR",IFERROR(INDEX(Instellingen!$C$22:$C$221,MATCH($C226,Instellingen!$A$22:$A$221,1)),""),""))))</f>
        <v/>
      </c>
      <c r="M226" s="14" t="str">
        <f t="shared" si="22"/>
        <v/>
      </c>
      <c r="N226" s="14" t="str">
        <f t="shared" si="23"/>
        <v/>
      </c>
      <c r="O226" s="14" t="str">
        <f t="shared" si="24"/>
        <v/>
      </c>
      <c r="P226" s="14" t="str">
        <f t="shared" si="25"/>
        <v/>
      </c>
      <c r="Q226" s="14" t="str">
        <f t="shared" si="26"/>
        <v/>
      </c>
      <c r="R226" s="14" t="str">
        <f t="shared" si="27"/>
        <v/>
      </c>
    </row>
    <row r="227" spans="1:18" x14ac:dyDescent="0.3">
      <c r="A227" s="6"/>
      <c r="B227" s="6"/>
      <c r="C227" s="8"/>
      <c r="D227" s="6"/>
      <c r="E227" s="6"/>
      <c r="F227" s="12"/>
      <c r="G227" s="13"/>
      <c r="H227" s="14" t="str">
        <f>IF($F227="","",$F227*IF($G227="",IFERROR(IF(VLOOKUP($B227,Facturen!$A$3:$W$304,7,FALSE)="",Instellingen!$B$4,VLOOKUP($B227,Facturen!$A$3:$W$304,7,FALSE)),Instellingen!$B$4),$G227))</f>
        <v/>
      </c>
      <c r="I227" s="14" t="str">
        <f t="shared" si="21"/>
        <v/>
      </c>
      <c r="J227" s="18" t="str">
        <f>IF($E227="","",IF($E227="SRD",1,IF($E227="USD",IFERROR(INDEX(Instellingen!$B$22:$B$221,MATCH($C227,Instellingen!$A$22:$A$221,1)),""),IF($E227="EUR",IFERROR(INDEX(Instellingen!$C$22:$C$221,MATCH($C227,Instellingen!$A$22:$A$221,1)),""),""))))</f>
        <v/>
      </c>
      <c r="K227" s="19" t="str">
        <f>IF($B227="","",IFERROR(VLOOKUP($B227,Facturen!$A$3:$W$304,5,FALSE),""))</f>
        <v/>
      </c>
      <c r="L227" s="18" t="str">
        <f>IF($K227="","",IF($K227="SRD",1,IF($K227="USD",IFERROR(INDEX(Instellingen!$B$22:$B$221,MATCH($C227,Instellingen!$A$22:$A$221,1)),""),IF($K227="EUR",IFERROR(INDEX(Instellingen!$C$22:$C$221,MATCH($C227,Instellingen!$A$22:$A$221,1)),""),""))))</f>
        <v/>
      </c>
      <c r="M227" s="14" t="str">
        <f t="shared" si="22"/>
        <v/>
      </c>
      <c r="N227" s="14" t="str">
        <f t="shared" si="23"/>
        <v/>
      </c>
      <c r="O227" s="14" t="str">
        <f t="shared" si="24"/>
        <v/>
      </c>
      <c r="P227" s="14" t="str">
        <f t="shared" si="25"/>
        <v/>
      </c>
      <c r="Q227" s="14" t="str">
        <f t="shared" si="26"/>
        <v/>
      </c>
      <c r="R227" s="14" t="str">
        <f t="shared" si="27"/>
        <v/>
      </c>
    </row>
    <row r="228" spans="1:18" x14ac:dyDescent="0.3">
      <c r="A228" s="6"/>
      <c r="B228" s="6"/>
      <c r="C228" s="8"/>
      <c r="D228" s="6"/>
      <c r="E228" s="6"/>
      <c r="F228" s="12"/>
      <c r="G228" s="13"/>
      <c r="H228" s="14" t="str">
        <f>IF($F228="","",$F228*IF($G228="",IFERROR(IF(VLOOKUP($B228,Facturen!$A$3:$W$304,7,FALSE)="",Instellingen!$B$4,VLOOKUP($B228,Facturen!$A$3:$W$304,7,FALSE)),Instellingen!$B$4),$G228))</f>
        <v/>
      </c>
      <c r="I228" s="14" t="str">
        <f t="shared" si="21"/>
        <v/>
      </c>
      <c r="J228" s="18" t="str">
        <f>IF($E228="","",IF($E228="SRD",1,IF($E228="USD",IFERROR(INDEX(Instellingen!$B$22:$B$221,MATCH($C228,Instellingen!$A$22:$A$221,1)),""),IF($E228="EUR",IFERROR(INDEX(Instellingen!$C$22:$C$221,MATCH($C228,Instellingen!$A$22:$A$221,1)),""),""))))</f>
        <v/>
      </c>
      <c r="K228" s="19" t="str">
        <f>IF($B228="","",IFERROR(VLOOKUP($B228,Facturen!$A$3:$W$304,5,FALSE),""))</f>
        <v/>
      </c>
      <c r="L228" s="18" t="str">
        <f>IF($K228="","",IF($K228="SRD",1,IF($K228="USD",IFERROR(INDEX(Instellingen!$B$22:$B$221,MATCH($C228,Instellingen!$A$22:$A$221,1)),""),IF($K228="EUR",IFERROR(INDEX(Instellingen!$C$22:$C$221,MATCH($C228,Instellingen!$A$22:$A$221,1)),""),""))))</f>
        <v/>
      </c>
      <c r="M228" s="14" t="str">
        <f t="shared" si="22"/>
        <v/>
      </c>
      <c r="N228" s="14" t="str">
        <f t="shared" si="23"/>
        <v/>
      </c>
      <c r="O228" s="14" t="str">
        <f t="shared" si="24"/>
        <v/>
      </c>
      <c r="P228" s="14" t="str">
        <f t="shared" si="25"/>
        <v/>
      </c>
      <c r="Q228" s="14" t="str">
        <f t="shared" si="26"/>
        <v/>
      </c>
      <c r="R228" s="14" t="str">
        <f t="shared" si="27"/>
        <v/>
      </c>
    </row>
    <row r="229" spans="1:18" x14ac:dyDescent="0.3">
      <c r="A229" s="6"/>
      <c r="B229" s="6"/>
      <c r="C229" s="8"/>
      <c r="D229" s="6"/>
      <c r="E229" s="6"/>
      <c r="F229" s="12"/>
      <c r="G229" s="13"/>
      <c r="H229" s="14" t="str">
        <f>IF($F229="","",$F229*IF($G229="",IFERROR(IF(VLOOKUP($B229,Facturen!$A$3:$W$304,7,FALSE)="",Instellingen!$B$4,VLOOKUP($B229,Facturen!$A$3:$W$304,7,FALSE)),Instellingen!$B$4),$G229))</f>
        <v/>
      </c>
      <c r="I229" s="14" t="str">
        <f t="shared" si="21"/>
        <v/>
      </c>
      <c r="J229" s="18" t="str">
        <f>IF($E229="","",IF($E229="SRD",1,IF($E229="USD",IFERROR(INDEX(Instellingen!$B$22:$B$221,MATCH($C229,Instellingen!$A$22:$A$221,1)),""),IF($E229="EUR",IFERROR(INDEX(Instellingen!$C$22:$C$221,MATCH($C229,Instellingen!$A$22:$A$221,1)),""),""))))</f>
        <v/>
      </c>
      <c r="K229" s="19" t="str">
        <f>IF($B229="","",IFERROR(VLOOKUP($B229,Facturen!$A$3:$W$304,5,FALSE),""))</f>
        <v/>
      </c>
      <c r="L229" s="18" t="str">
        <f>IF($K229="","",IF($K229="SRD",1,IF($K229="USD",IFERROR(INDEX(Instellingen!$B$22:$B$221,MATCH($C229,Instellingen!$A$22:$A$221,1)),""),IF($K229="EUR",IFERROR(INDEX(Instellingen!$C$22:$C$221,MATCH($C229,Instellingen!$A$22:$A$221,1)),""),""))))</f>
        <v/>
      </c>
      <c r="M229" s="14" t="str">
        <f t="shared" si="22"/>
        <v/>
      </c>
      <c r="N229" s="14" t="str">
        <f t="shared" si="23"/>
        <v/>
      </c>
      <c r="O229" s="14" t="str">
        <f t="shared" si="24"/>
        <v/>
      </c>
      <c r="P229" s="14" t="str">
        <f t="shared" si="25"/>
        <v/>
      </c>
      <c r="Q229" s="14" t="str">
        <f t="shared" si="26"/>
        <v/>
      </c>
      <c r="R229" s="14" t="str">
        <f t="shared" si="27"/>
        <v/>
      </c>
    </row>
    <row r="230" spans="1:18" x14ac:dyDescent="0.3">
      <c r="A230" s="6"/>
      <c r="B230" s="6"/>
      <c r="C230" s="8"/>
      <c r="D230" s="6"/>
      <c r="E230" s="6"/>
      <c r="F230" s="12"/>
      <c r="G230" s="13"/>
      <c r="H230" s="14" t="str">
        <f>IF($F230="","",$F230*IF($G230="",IFERROR(IF(VLOOKUP($B230,Facturen!$A$3:$W$304,7,FALSE)="",Instellingen!$B$4,VLOOKUP($B230,Facturen!$A$3:$W$304,7,FALSE)),Instellingen!$B$4),$G230))</f>
        <v/>
      </c>
      <c r="I230" s="14" t="str">
        <f t="shared" si="21"/>
        <v/>
      </c>
      <c r="J230" s="18" t="str">
        <f>IF($E230="","",IF($E230="SRD",1,IF($E230="USD",IFERROR(INDEX(Instellingen!$B$22:$B$221,MATCH($C230,Instellingen!$A$22:$A$221,1)),""),IF($E230="EUR",IFERROR(INDEX(Instellingen!$C$22:$C$221,MATCH($C230,Instellingen!$A$22:$A$221,1)),""),""))))</f>
        <v/>
      </c>
      <c r="K230" s="19" t="str">
        <f>IF($B230="","",IFERROR(VLOOKUP($B230,Facturen!$A$3:$W$304,5,FALSE),""))</f>
        <v/>
      </c>
      <c r="L230" s="18" t="str">
        <f>IF($K230="","",IF($K230="SRD",1,IF($K230="USD",IFERROR(INDEX(Instellingen!$B$22:$B$221,MATCH($C230,Instellingen!$A$22:$A$221,1)),""),IF($K230="EUR",IFERROR(INDEX(Instellingen!$C$22:$C$221,MATCH($C230,Instellingen!$A$22:$A$221,1)),""),""))))</f>
        <v/>
      </c>
      <c r="M230" s="14" t="str">
        <f t="shared" si="22"/>
        <v/>
      </c>
      <c r="N230" s="14" t="str">
        <f t="shared" si="23"/>
        <v/>
      </c>
      <c r="O230" s="14" t="str">
        <f t="shared" si="24"/>
        <v/>
      </c>
      <c r="P230" s="14" t="str">
        <f t="shared" si="25"/>
        <v/>
      </c>
      <c r="Q230" s="14" t="str">
        <f t="shared" si="26"/>
        <v/>
      </c>
      <c r="R230" s="14" t="str">
        <f t="shared" si="27"/>
        <v/>
      </c>
    </row>
    <row r="231" spans="1:18" x14ac:dyDescent="0.3">
      <c r="A231" s="6"/>
      <c r="B231" s="6"/>
      <c r="C231" s="8"/>
      <c r="D231" s="6"/>
      <c r="E231" s="6"/>
      <c r="F231" s="12"/>
      <c r="G231" s="13"/>
      <c r="H231" s="14" t="str">
        <f>IF($F231="","",$F231*IF($G231="",IFERROR(IF(VLOOKUP($B231,Facturen!$A$3:$W$304,7,FALSE)="",Instellingen!$B$4,VLOOKUP($B231,Facturen!$A$3:$W$304,7,FALSE)),Instellingen!$B$4),$G231))</f>
        <v/>
      </c>
      <c r="I231" s="14" t="str">
        <f t="shared" si="21"/>
        <v/>
      </c>
      <c r="J231" s="18" t="str">
        <f>IF($E231="","",IF($E231="SRD",1,IF($E231="USD",IFERROR(INDEX(Instellingen!$B$22:$B$221,MATCH($C231,Instellingen!$A$22:$A$221,1)),""),IF($E231="EUR",IFERROR(INDEX(Instellingen!$C$22:$C$221,MATCH($C231,Instellingen!$A$22:$A$221,1)),""),""))))</f>
        <v/>
      </c>
      <c r="K231" s="19" t="str">
        <f>IF($B231="","",IFERROR(VLOOKUP($B231,Facturen!$A$3:$W$304,5,FALSE),""))</f>
        <v/>
      </c>
      <c r="L231" s="18" t="str">
        <f>IF($K231="","",IF($K231="SRD",1,IF($K231="USD",IFERROR(INDEX(Instellingen!$B$22:$B$221,MATCH($C231,Instellingen!$A$22:$A$221,1)),""),IF($K231="EUR",IFERROR(INDEX(Instellingen!$C$22:$C$221,MATCH($C231,Instellingen!$A$22:$A$221,1)),""),""))))</f>
        <v/>
      </c>
      <c r="M231" s="14" t="str">
        <f t="shared" si="22"/>
        <v/>
      </c>
      <c r="N231" s="14" t="str">
        <f t="shared" si="23"/>
        <v/>
      </c>
      <c r="O231" s="14" t="str">
        <f t="shared" si="24"/>
        <v/>
      </c>
      <c r="P231" s="14" t="str">
        <f t="shared" si="25"/>
        <v/>
      </c>
      <c r="Q231" s="14" t="str">
        <f t="shared" si="26"/>
        <v/>
      </c>
      <c r="R231" s="14" t="str">
        <f t="shared" si="27"/>
        <v/>
      </c>
    </row>
    <row r="232" spans="1:18" x14ac:dyDescent="0.3">
      <c r="A232" s="6"/>
      <c r="B232" s="6"/>
      <c r="C232" s="8"/>
      <c r="D232" s="6"/>
      <c r="E232" s="6"/>
      <c r="F232" s="12"/>
      <c r="G232" s="13"/>
      <c r="H232" s="14" t="str">
        <f>IF($F232="","",$F232*IF($G232="",IFERROR(IF(VLOOKUP($B232,Facturen!$A$3:$W$304,7,FALSE)="",Instellingen!$B$4,VLOOKUP($B232,Facturen!$A$3:$W$304,7,FALSE)),Instellingen!$B$4),$G232))</f>
        <v/>
      </c>
      <c r="I232" s="14" t="str">
        <f t="shared" si="21"/>
        <v/>
      </c>
      <c r="J232" s="18" t="str">
        <f>IF($E232="","",IF($E232="SRD",1,IF($E232="USD",IFERROR(INDEX(Instellingen!$B$22:$B$221,MATCH($C232,Instellingen!$A$22:$A$221,1)),""),IF($E232="EUR",IFERROR(INDEX(Instellingen!$C$22:$C$221,MATCH($C232,Instellingen!$A$22:$A$221,1)),""),""))))</f>
        <v/>
      </c>
      <c r="K232" s="19" t="str">
        <f>IF($B232="","",IFERROR(VLOOKUP($B232,Facturen!$A$3:$W$304,5,FALSE),""))</f>
        <v/>
      </c>
      <c r="L232" s="18" t="str">
        <f>IF($K232="","",IF($K232="SRD",1,IF($K232="USD",IFERROR(INDEX(Instellingen!$B$22:$B$221,MATCH($C232,Instellingen!$A$22:$A$221,1)),""),IF($K232="EUR",IFERROR(INDEX(Instellingen!$C$22:$C$221,MATCH($C232,Instellingen!$A$22:$A$221,1)),""),""))))</f>
        <v/>
      </c>
      <c r="M232" s="14" t="str">
        <f t="shared" si="22"/>
        <v/>
      </c>
      <c r="N232" s="14" t="str">
        <f t="shared" si="23"/>
        <v/>
      </c>
      <c r="O232" s="14" t="str">
        <f t="shared" si="24"/>
        <v/>
      </c>
      <c r="P232" s="14" t="str">
        <f t="shared" si="25"/>
        <v/>
      </c>
      <c r="Q232" s="14" t="str">
        <f t="shared" si="26"/>
        <v/>
      </c>
      <c r="R232" s="14" t="str">
        <f t="shared" si="27"/>
        <v/>
      </c>
    </row>
    <row r="233" spans="1:18" x14ac:dyDescent="0.3">
      <c r="A233" s="6"/>
      <c r="B233" s="6"/>
      <c r="C233" s="8"/>
      <c r="D233" s="6"/>
      <c r="E233" s="6"/>
      <c r="F233" s="12"/>
      <c r="G233" s="13"/>
      <c r="H233" s="14" t="str">
        <f>IF($F233="","",$F233*IF($G233="",IFERROR(IF(VLOOKUP($B233,Facturen!$A$3:$W$304,7,FALSE)="",Instellingen!$B$4,VLOOKUP($B233,Facturen!$A$3:$W$304,7,FALSE)),Instellingen!$B$4),$G233))</f>
        <v/>
      </c>
      <c r="I233" s="14" t="str">
        <f t="shared" si="21"/>
        <v/>
      </c>
      <c r="J233" s="18" t="str">
        <f>IF($E233="","",IF($E233="SRD",1,IF($E233="USD",IFERROR(INDEX(Instellingen!$B$22:$B$221,MATCH($C233,Instellingen!$A$22:$A$221,1)),""),IF($E233="EUR",IFERROR(INDEX(Instellingen!$C$22:$C$221,MATCH($C233,Instellingen!$A$22:$A$221,1)),""),""))))</f>
        <v/>
      </c>
      <c r="K233" s="19" t="str">
        <f>IF($B233="","",IFERROR(VLOOKUP($B233,Facturen!$A$3:$W$304,5,FALSE),""))</f>
        <v/>
      </c>
      <c r="L233" s="18" t="str">
        <f>IF($K233="","",IF($K233="SRD",1,IF($K233="USD",IFERROR(INDEX(Instellingen!$B$22:$B$221,MATCH($C233,Instellingen!$A$22:$A$221,1)),""),IF($K233="EUR",IFERROR(INDEX(Instellingen!$C$22:$C$221,MATCH($C233,Instellingen!$A$22:$A$221,1)),""),""))))</f>
        <v/>
      </c>
      <c r="M233" s="14" t="str">
        <f t="shared" si="22"/>
        <v/>
      </c>
      <c r="N233" s="14" t="str">
        <f t="shared" si="23"/>
        <v/>
      </c>
      <c r="O233" s="14" t="str">
        <f t="shared" si="24"/>
        <v/>
      </c>
      <c r="P233" s="14" t="str">
        <f t="shared" si="25"/>
        <v/>
      </c>
      <c r="Q233" s="14" t="str">
        <f t="shared" si="26"/>
        <v/>
      </c>
      <c r="R233" s="14" t="str">
        <f t="shared" si="27"/>
        <v/>
      </c>
    </row>
    <row r="234" spans="1:18" x14ac:dyDescent="0.3">
      <c r="A234" s="6"/>
      <c r="B234" s="6"/>
      <c r="C234" s="8"/>
      <c r="D234" s="6"/>
      <c r="E234" s="6"/>
      <c r="F234" s="12"/>
      <c r="G234" s="13"/>
      <c r="H234" s="14" t="str">
        <f>IF($F234="","",$F234*IF($G234="",IFERROR(IF(VLOOKUP($B234,Facturen!$A$3:$W$304,7,FALSE)="",Instellingen!$B$4,VLOOKUP($B234,Facturen!$A$3:$W$304,7,FALSE)),Instellingen!$B$4),$G234))</f>
        <v/>
      </c>
      <c r="I234" s="14" t="str">
        <f t="shared" si="21"/>
        <v/>
      </c>
      <c r="J234" s="18" t="str">
        <f>IF($E234="","",IF($E234="SRD",1,IF($E234="USD",IFERROR(INDEX(Instellingen!$B$22:$B$221,MATCH($C234,Instellingen!$A$22:$A$221,1)),""),IF($E234="EUR",IFERROR(INDEX(Instellingen!$C$22:$C$221,MATCH($C234,Instellingen!$A$22:$A$221,1)),""),""))))</f>
        <v/>
      </c>
      <c r="K234" s="19" t="str">
        <f>IF($B234="","",IFERROR(VLOOKUP($B234,Facturen!$A$3:$W$304,5,FALSE),""))</f>
        <v/>
      </c>
      <c r="L234" s="18" t="str">
        <f>IF($K234="","",IF($K234="SRD",1,IF($K234="USD",IFERROR(INDEX(Instellingen!$B$22:$B$221,MATCH($C234,Instellingen!$A$22:$A$221,1)),""),IF($K234="EUR",IFERROR(INDEX(Instellingen!$C$22:$C$221,MATCH($C234,Instellingen!$A$22:$A$221,1)),""),""))))</f>
        <v/>
      </c>
      <c r="M234" s="14" t="str">
        <f t="shared" si="22"/>
        <v/>
      </c>
      <c r="N234" s="14" t="str">
        <f t="shared" si="23"/>
        <v/>
      </c>
      <c r="O234" s="14" t="str">
        <f t="shared" si="24"/>
        <v/>
      </c>
      <c r="P234" s="14" t="str">
        <f t="shared" si="25"/>
        <v/>
      </c>
      <c r="Q234" s="14" t="str">
        <f t="shared" si="26"/>
        <v/>
      </c>
      <c r="R234" s="14" t="str">
        <f t="shared" si="27"/>
        <v/>
      </c>
    </row>
    <row r="235" spans="1:18" x14ac:dyDescent="0.3">
      <c r="A235" s="6"/>
      <c r="B235" s="6"/>
      <c r="C235" s="8"/>
      <c r="D235" s="6"/>
      <c r="E235" s="6"/>
      <c r="F235" s="12"/>
      <c r="G235" s="13"/>
      <c r="H235" s="14" t="str">
        <f>IF($F235="","",$F235*IF($G235="",IFERROR(IF(VLOOKUP($B235,Facturen!$A$3:$W$304,7,FALSE)="",Instellingen!$B$4,VLOOKUP($B235,Facturen!$A$3:$W$304,7,FALSE)),Instellingen!$B$4),$G235))</f>
        <v/>
      </c>
      <c r="I235" s="14" t="str">
        <f t="shared" si="21"/>
        <v/>
      </c>
      <c r="J235" s="18" t="str">
        <f>IF($E235="","",IF($E235="SRD",1,IF($E235="USD",IFERROR(INDEX(Instellingen!$B$22:$B$221,MATCH($C235,Instellingen!$A$22:$A$221,1)),""),IF($E235="EUR",IFERROR(INDEX(Instellingen!$C$22:$C$221,MATCH($C235,Instellingen!$A$22:$A$221,1)),""),""))))</f>
        <v/>
      </c>
      <c r="K235" s="19" t="str">
        <f>IF($B235="","",IFERROR(VLOOKUP($B235,Facturen!$A$3:$W$304,5,FALSE),""))</f>
        <v/>
      </c>
      <c r="L235" s="18" t="str">
        <f>IF($K235="","",IF($K235="SRD",1,IF($K235="USD",IFERROR(INDEX(Instellingen!$B$22:$B$221,MATCH($C235,Instellingen!$A$22:$A$221,1)),""),IF($K235="EUR",IFERROR(INDEX(Instellingen!$C$22:$C$221,MATCH($C235,Instellingen!$A$22:$A$221,1)),""),""))))</f>
        <v/>
      </c>
      <c r="M235" s="14" t="str">
        <f t="shared" si="22"/>
        <v/>
      </c>
      <c r="N235" s="14" t="str">
        <f t="shared" si="23"/>
        <v/>
      </c>
      <c r="O235" s="14" t="str">
        <f t="shared" si="24"/>
        <v/>
      </c>
      <c r="P235" s="14" t="str">
        <f t="shared" si="25"/>
        <v/>
      </c>
      <c r="Q235" s="14" t="str">
        <f t="shared" si="26"/>
        <v/>
      </c>
      <c r="R235" s="14" t="str">
        <f t="shared" si="27"/>
        <v/>
      </c>
    </row>
    <row r="236" spans="1:18" x14ac:dyDescent="0.3">
      <c r="A236" s="6"/>
      <c r="B236" s="6"/>
      <c r="C236" s="8"/>
      <c r="D236" s="6"/>
      <c r="E236" s="6"/>
      <c r="F236" s="12"/>
      <c r="G236" s="13"/>
      <c r="H236" s="14" t="str">
        <f>IF($F236="","",$F236*IF($G236="",IFERROR(IF(VLOOKUP($B236,Facturen!$A$3:$W$304,7,FALSE)="",Instellingen!$B$4,VLOOKUP($B236,Facturen!$A$3:$W$304,7,FALSE)),Instellingen!$B$4),$G236))</f>
        <v/>
      </c>
      <c r="I236" s="14" t="str">
        <f t="shared" si="21"/>
        <v/>
      </c>
      <c r="J236" s="18" t="str">
        <f>IF($E236="","",IF($E236="SRD",1,IF($E236="USD",IFERROR(INDEX(Instellingen!$B$22:$B$221,MATCH($C236,Instellingen!$A$22:$A$221,1)),""),IF($E236="EUR",IFERROR(INDEX(Instellingen!$C$22:$C$221,MATCH($C236,Instellingen!$A$22:$A$221,1)),""),""))))</f>
        <v/>
      </c>
      <c r="K236" s="19" t="str">
        <f>IF($B236="","",IFERROR(VLOOKUP($B236,Facturen!$A$3:$W$304,5,FALSE),""))</f>
        <v/>
      </c>
      <c r="L236" s="18" t="str">
        <f>IF($K236="","",IF($K236="SRD",1,IF($K236="USD",IFERROR(INDEX(Instellingen!$B$22:$B$221,MATCH($C236,Instellingen!$A$22:$A$221,1)),""),IF($K236="EUR",IFERROR(INDEX(Instellingen!$C$22:$C$221,MATCH($C236,Instellingen!$A$22:$A$221,1)),""),""))))</f>
        <v/>
      </c>
      <c r="M236" s="14" t="str">
        <f t="shared" si="22"/>
        <v/>
      </c>
      <c r="N236" s="14" t="str">
        <f t="shared" si="23"/>
        <v/>
      </c>
      <c r="O236" s="14" t="str">
        <f t="shared" si="24"/>
        <v/>
      </c>
      <c r="P236" s="14" t="str">
        <f t="shared" si="25"/>
        <v/>
      </c>
      <c r="Q236" s="14" t="str">
        <f t="shared" si="26"/>
        <v/>
      </c>
      <c r="R236" s="14" t="str">
        <f t="shared" si="27"/>
        <v/>
      </c>
    </row>
    <row r="237" spans="1:18" x14ac:dyDescent="0.3">
      <c r="A237" s="6"/>
      <c r="B237" s="6"/>
      <c r="C237" s="8"/>
      <c r="D237" s="6"/>
      <c r="E237" s="6"/>
      <c r="F237" s="12"/>
      <c r="G237" s="13"/>
      <c r="H237" s="14" t="str">
        <f>IF($F237="","",$F237*IF($G237="",IFERROR(IF(VLOOKUP($B237,Facturen!$A$3:$W$304,7,FALSE)="",Instellingen!$B$4,VLOOKUP($B237,Facturen!$A$3:$W$304,7,FALSE)),Instellingen!$B$4),$G237))</f>
        <v/>
      </c>
      <c r="I237" s="14" t="str">
        <f t="shared" si="21"/>
        <v/>
      </c>
      <c r="J237" s="18" t="str">
        <f>IF($E237="","",IF($E237="SRD",1,IF($E237="USD",IFERROR(INDEX(Instellingen!$B$22:$B$221,MATCH($C237,Instellingen!$A$22:$A$221,1)),""),IF($E237="EUR",IFERROR(INDEX(Instellingen!$C$22:$C$221,MATCH($C237,Instellingen!$A$22:$A$221,1)),""),""))))</f>
        <v/>
      </c>
      <c r="K237" s="19" t="str">
        <f>IF($B237="","",IFERROR(VLOOKUP($B237,Facturen!$A$3:$W$304,5,FALSE),""))</f>
        <v/>
      </c>
      <c r="L237" s="18" t="str">
        <f>IF($K237="","",IF($K237="SRD",1,IF($K237="USD",IFERROR(INDEX(Instellingen!$B$22:$B$221,MATCH($C237,Instellingen!$A$22:$A$221,1)),""),IF($K237="EUR",IFERROR(INDEX(Instellingen!$C$22:$C$221,MATCH($C237,Instellingen!$A$22:$A$221,1)),""),""))))</f>
        <v/>
      </c>
      <c r="M237" s="14" t="str">
        <f t="shared" si="22"/>
        <v/>
      </c>
      <c r="N237" s="14" t="str">
        <f t="shared" si="23"/>
        <v/>
      </c>
      <c r="O237" s="14" t="str">
        <f t="shared" si="24"/>
        <v/>
      </c>
      <c r="P237" s="14" t="str">
        <f t="shared" si="25"/>
        <v/>
      </c>
      <c r="Q237" s="14" t="str">
        <f t="shared" si="26"/>
        <v/>
      </c>
      <c r="R237" s="14" t="str">
        <f t="shared" si="27"/>
        <v/>
      </c>
    </row>
    <row r="238" spans="1:18" x14ac:dyDescent="0.3">
      <c r="A238" s="6"/>
      <c r="B238" s="6"/>
      <c r="C238" s="8"/>
      <c r="D238" s="6"/>
      <c r="E238" s="6"/>
      <c r="F238" s="12"/>
      <c r="G238" s="13"/>
      <c r="H238" s="14" t="str">
        <f>IF($F238="","",$F238*IF($G238="",IFERROR(IF(VLOOKUP($B238,Facturen!$A$3:$W$304,7,FALSE)="",Instellingen!$B$4,VLOOKUP($B238,Facturen!$A$3:$W$304,7,FALSE)),Instellingen!$B$4),$G238))</f>
        <v/>
      </c>
      <c r="I238" s="14" t="str">
        <f t="shared" si="21"/>
        <v/>
      </c>
      <c r="J238" s="18" t="str">
        <f>IF($E238="","",IF($E238="SRD",1,IF($E238="USD",IFERROR(INDEX(Instellingen!$B$22:$B$221,MATCH($C238,Instellingen!$A$22:$A$221,1)),""),IF($E238="EUR",IFERROR(INDEX(Instellingen!$C$22:$C$221,MATCH($C238,Instellingen!$A$22:$A$221,1)),""),""))))</f>
        <v/>
      </c>
      <c r="K238" s="19" t="str">
        <f>IF($B238="","",IFERROR(VLOOKUP($B238,Facturen!$A$3:$W$304,5,FALSE),""))</f>
        <v/>
      </c>
      <c r="L238" s="18" t="str">
        <f>IF($K238="","",IF($K238="SRD",1,IF($K238="USD",IFERROR(INDEX(Instellingen!$B$22:$B$221,MATCH($C238,Instellingen!$A$22:$A$221,1)),""),IF($K238="EUR",IFERROR(INDEX(Instellingen!$C$22:$C$221,MATCH($C238,Instellingen!$A$22:$A$221,1)),""),""))))</f>
        <v/>
      </c>
      <c r="M238" s="14" t="str">
        <f t="shared" si="22"/>
        <v/>
      </c>
      <c r="N238" s="14" t="str">
        <f t="shared" si="23"/>
        <v/>
      </c>
      <c r="O238" s="14" t="str">
        <f t="shared" si="24"/>
        <v/>
      </c>
      <c r="P238" s="14" t="str">
        <f t="shared" si="25"/>
        <v/>
      </c>
      <c r="Q238" s="14" t="str">
        <f t="shared" si="26"/>
        <v/>
      </c>
      <c r="R238" s="14" t="str">
        <f t="shared" si="27"/>
        <v/>
      </c>
    </row>
    <row r="239" spans="1:18" x14ac:dyDescent="0.3">
      <c r="A239" s="6"/>
      <c r="B239" s="6"/>
      <c r="C239" s="8"/>
      <c r="D239" s="6"/>
      <c r="E239" s="6"/>
      <c r="F239" s="12"/>
      <c r="G239" s="13"/>
      <c r="H239" s="14" t="str">
        <f>IF($F239="","",$F239*IF($G239="",IFERROR(IF(VLOOKUP($B239,Facturen!$A$3:$W$304,7,FALSE)="",Instellingen!$B$4,VLOOKUP($B239,Facturen!$A$3:$W$304,7,FALSE)),Instellingen!$B$4),$G239))</f>
        <v/>
      </c>
      <c r="I239" s="14" t="str">
        <f t="shared" si="21"/>
        <v/>
      </c>
      <c r="J239" s="18" t="str">
        <f>IF($E239="","",IF($E239="SRD",1,IF($E239="USD",IFERROR(INDEX(Instellingen!$B$22:$B$221,MATCH($C239,Instellingen!$A$22:$A$221,1)),""),IF($E239="EUR",IFERROR(INDEX(Instellingen!$C$22:$C$221,MATCH($C239,Instellingen!$A$22:$A$221,1)),""),""))))</f>
        <v/>
      </c>
      <c r="K239" s="19" t="str">
        <f>IF($B239="","",IFERROR(VLOOKUP($B239,Facturen!$A$3:$W$304,5,FALSE),""))</f>
        <v/>
      </c>
      <c r="L239" s="18" t="str">
        <f>IF($K239="","",IF($K239="SRD",1,IF($K239="USD",IFERROR(INDEX(Instellingen!$B$22:$B$221,MATCH($C239,Instellingen!$A$22:$A$221,1)),""),IF($K239="EUR",IFERROR(INDEX(Instellingen!$C$22:$C$221,MATCH($C239,Instellingen!$A$22:$A$221,1)),""),""))))</f>
        <v/>
      </c>
      <c r="M239" s="14" t="str">
        <f t="shared" si="22"/>
        <v/>
      </c>
      <c r="N239" s="14" t="str">
        <f t="shared" si="23"/>
        <v/>
      </c>
      <c r="O239" s="14" t="str">
        <f t="shared" si="24"/>
        <v/>
      </c>
      <c r="P239" s="14" t="str">
        <f t="shared" si="25"/>
        <v/>
      </c>
      <c r="Q239" s="14" t="str">
        <f t="shared" si="26"/>
        <v/>
      </c>
      <c r="R239" s="14" t="str">
        <f t="shared" si="27"/>
        <v/>
      </c>
    </row>
    <row r="240" spans="1:18" x14ac:dyDescent="0.3">
      <c r="A240" s="6"/>
      <c r="B240" s="6"/>
      <c r="C240" s="8"/>
      <c r="D240" s="6"/>
      <c r="E240" s="6"/>
      <c r="F240" s="12"/>
      <c r="G240" s="13"/>
      <c r="H240" s="14" t="str">
        <f>IF($F240="","",$F240*IF($G240="",IFERROR(IF(VLOOKUP($B240,Facturen!$A$3:$W$304,7,FALSE)="",Instellingen!$B$4,VLOOKUP($B240,Facturen!$A$3:$W$304,7,FALSE)),Instellingen!$B$4),$G240))</f>
        <v/>
      </c>
      <c r="I240" s="14" t="str">
        <f t="shared" si="21"/>
        <v/>
      </c>
      <c r="J240" s="18" t="str">
        <f>IF($E240="","",IF($E240="SRD",1,IF($E240="USD",IFERROR(INDEX(Instellingen!$B$22:$B$221,MATCH($C240,Instellingen!$A$22:$A$221,1)),""),IF($E240="EUR",IFERROR(INDEX(Instellingen!$C$22:$C$221,MATCH($C240,Instellingen!$A$22:$A$221,1)),""),""))))</f>
        <v/>
      </c>
      <c r="K240" s="19" t="str">
        <f>IF($B240="","",IFERROR(VLOOKUP($B240,Facturen!$A$3:$W$304,5,FALSE),""))</f>
        <v/>
      </c>
      <c r="L240" s="18" t="str">
        <f>IF($K240="","",IF($K240="SRD",1,IF($K240="USD",IFERROR(INDEX(Instellingen!$B$22:$B$221,MATCH($C240,Instellingen!$A$22:$A$221,1)),""),IF($K240="EUR",IFERROR(INDEX(Instellingen!$C$22:$C$221,MATCH($C240,Instellingen!$A$22:$A$221,1)),""),""))))</f>
        <v/>
      </c>
      <c r="M240" s="14" t="str">
        <f t="shared" si="22"/>
        <v/>
      </c>
      <c r="N240" s="14" t="str">
        <f t="shared" si="23"/>
        <v/>
      </c>
      <c r="O240" s="14" t="str">
        <f t="shared" si="24"/>
        <v/>
      </c>
      <c r="P240" s="14" t="str">
        <f t="shared" si="25"/>
        <v/>
      </c>
      <c r="Q240" s="14" t="str">
        <f t="shared" si="26"/>
        <v/>
      </c>
      <c r="R240" s="14" t="str">
        <f t="shared" si="27"/>
        <v/>
      </c>
    </row>
    <row r="241" spans="1:18" x14ac:dyDescent="0.3">
      <c r="A241" s="6"/>
      <c r="B241" s="6"/>
      <c r="C241" s="8"/>
      <c r="D241" s="6"/>
      <c r="E241" s="6"/>
      <c r="F241" s="12"/>
      <c r="G241" s="13"/>
      <c r="H241" s="14" t="str">
        <f>IF($F241="","",$F241*IF($G241="",IFERROR(IF(VLOOKUP($B241,Facturen!$A$3:$W$304,7,FALSE)="",Instellingen!$B$4,VLOOKUP($B241,Facturen!$A$3:$W$304,7,FALSE)),Instellingen!$B$4),$G241))</f>
        <v/>
      </c>
      <c r="I241" s="14" t="str">
        <f t="shared" si="21"/>
        <v/>
      </c>
      <c r="J241" s="18" t="str">
        <f>IF($E241="","",IF($E241="SRD",1,IF($E241="USD",IFERROR(INDEX(Instellingen!$B$22:$B$221,MATCH($C241,Instellingen!$A$22:$A$221,1)),""),IF($E241="EUR",IFERROR(INDEX(Instellingen!$C$22:$C$221,MATCH($C241,Instellingen!$A$22:$A$221,1)),""),""))))</f>
        <v/>
      </c>
      <c r="K241" s="19" t="str">
        <f>IF($B241="","",IFERROR(VLOOKUP($B241,Facturen!$A$3:$W$304,5,FALSE),""))</f>
        <v/>
      </c>
      <c r="L241" s="18" t="str">
        <f>IF($K241="","",IF($K241="SRD",1,IF($K241="USD",IFERROR(INDEX(Instellingen!$B$22:$B$221,MATCH($C241,Instellingen!$A$22:$A$221,1)),""),IF($K241="EUR",IFERROR(INDEX(Instellingen!$C$22:$C$221,MATCH($C241,Instellingen!$A$22:$A$221,1)),""),""))))</f>
        <v/>
      </c>
      <c r="M241" s="14" t="str">
        <f t="shared" si="22"/>
        <v/>
      </c>
      <c r="N241" s="14" t="str">
        <f t="shared" si="23"/>
        <v/>
      </c>
      <c r="O241" s="14" t="str">
        <f t="shared" si="24"/>
        <v/>
      </c>
      <c r="P241" s="14" t="str">
        <f t="shared" si="25"/>
        <v/>
      </c>
      <c r="Q241" s="14" t="str">
        <f t="shared" si="26"/>
        <v/>
      </c>
      <c r="R241" s="14" t="str">
        <f t="shared" si="27"/>
        <v/>
      </c>
    </row>
    <row r="242" spans="1:18" x14ac:dyDescent="0.3">
      <c r="A242" s="6"/>
      <c r="B242" s="6"/>
      <c r="C242" s="8"/>
      <c r="D242" s="6"/>
      <c r="E242" s="6"/>
      <c r="F242" s="12"/>
      <c r="G242" s="13"/>
      <c r="H242" s="14" t="str">
        <f>IF($F242="","",$F242*IF($G242="",IFERROR(IF(VLOOKUP($B242,Facturen!$A$3:$W$304,7,FALSE)="",Instellingen!$B$4,VLOOKUP($B242,Facturen!$A$3:$W$304,7,FALSE)),Instellingen!$B$4),$G242))</f>
        <v/>
      </c>
      <c r="I242" s="14" t="str">
        <f t="shared" si="21"/>
        <v/>
      </c>
      <c r="J242" s="18" t="str">
        <f>IF($E242="","",IF($E242="SRD",1,IF($E242="USD",IFERROR(INDEX(Instellingen!$B$22:$B$221,MATCH($C242,Instellingen!$A$22:$A$221,1)),""),IF($E242="EUR",IFERROR(INDEX(Instellingen!$C$22:$C$221,MATCH($C242,Instellingen!$A$22:$A$221,1)),""),""))))</f>
        <v/>
      </c>
      <c r="K242" s="19" t="str">
        <f>IF($B242="","",IFERROR(VLOOKUP($B242,Facturen!$A$3:$W$304,5,FALSE),""))</f>
        <v/>
      </c>
      <c r="L242" s="18" t="str">
        <f>IF($K242="","",IF($K242="SRD",1,IF($K242="USD",IFERROR(INDEX(Instellingen!$B$22:$B$221,MATCH($C242,Instellingen!$A$22:$A$221,1)),""),IF($K242="EUR",IFERROR(INDEX(Instellingen!$C$22:$C$221,MATCH($C242,Instellingen!$A$22:$A$221,1)),""),""))))</f>
        <v/>
      </c>
      <c r="M242" s="14" t="str">
        <f t="shared" si="22"/>
        <v/>
      </c>
      <c r="N242" s="14" t="str">
        <f t="shared" si="23"/>
        <v/>
      </c>
      <c r="O242" s="14" t="str">
        <f t="shared" si="24"/>
        <v/>
      </c>
      <c r="P242" s="14" t="str">
        <f t="shared" si="25"/>
        <v/>
      </c>
      <c r="Q242" s="14" t="str">
        <f t="shared" si="26"/>
        <v/>
      </c>
      <c r="R242" s="14" t="str">
        <f t="shared" si="27"/>
        <v/>
      </c>
    </row>
    <row r="243" spans="1:18" x14ac:dyDescent="0.3">
      <c r="A243" s="6"/>
      <c r="B243" s="6"/>
      <c r="C243" s="8"/>
      <c r="D243" s="6"/>
      <c r="E243" s="6"/>
      <c r="F243" s="12"/>
      <c r="G243" s="13"/>
      <c r="H243" s="14" t="str">
        <f>IF($F243="","",$F243*IF($G243="",IFERROR(IF(VLOOKUP($B243,Facturen!$A$3:$W$304,7,FALSE)="",Instellingen!$B$4,VLOOKUP($B243,Facturen!$A$3:$W$304,7,FALSE)),Instellingen!$B$4),$G243))</f>
        <v/>
      </c>
      <c r="I243" s="14" t="str">
        <f t="shared" si="21"/>
        <v/>
      </c>
      <c r="J243" s="18" t="str">
        <f>IF($E243="","",IF($E243="SRD",1,IF($E243="USD",IFERROR(INDEX(Instellingen!$B$22:$B$221,MATCH($C243,Instellingen!$A$22:$A$221,1)),""),IF($E243="EUR",IFERROR(INDEX(Instellingen!$C$22:$C$221,MATCH($C243,Instellingen!$A$22:$A$221,1)),""),""))))</f>
        <v/>
      </c>
      <c r="K243" s="19" t="str">
        <f>IF($B243="","",IFERROR(VLOOKUP($B243,Facturen!$A$3:$W$304,5,FALSE),""))</f>
        <v/>
      </c>
      <c r="L243" s="18" t="str">
        <f>IF($K243="","",IF($K243="SRD",1,IF($K243="USD",IFERROR(INDEX(Instellingen!$B$22:$B$221,MATCH($C243,Instellingen!$A$22:$A$221,1)),""),IF($K243="EUR",IFERROR(INDEX(Instellingen!$C$22:$C$221,MATCH($C243,Instellingen!$A$22:$A$221,1)),""),""))))</f>
        <v/>
      </c>
      <c r="M243" s="14" t="str">
        <f t="shared" si="22"/>
        <v/>
      </c>
      <c r="N243" s="14" t="str">
        <f t="shared" si="23"/>
        <v/>
      </c>
      <c r="O243" s="14" t="str">
        <f t="shared" si="24"/>
        <v/>
      </c>
      <c r="P243" s="14" t="str">
        <f t="shared" si="25"/>
        <v/>
      </c>
      <c r="Q243" s="14" t="str">
        <f t="shared" si="26"/>
        <v/>
      </c>
      <c r="R243" s="14" t="str">
        <f t="shared" si="27"/>
        <v/>
      </c>
    </row>
    <row r="244" spans="1:18" x14ac:dyDescent="0.3">
      <c r="A244" s="6"/>
      <c r="B244" s="6"/>
      <c r="C244" s="8"/>
      <c r="D244" s="6"/>
      <c r="E244" s="6"/>
      <c r="F244" s="12"/>
      <c r="G244" s="13"/>
      <c r="H244" s="14" t="str">
        <f>IF($F244="","",$F244*IF($G244="",IFERROR(IF(VLOOKUP($B244,Facturen!$A$3:$W$304,7,FALSE)="",Instellingen!$B$4,VLOOKUP($B244,Facturen!$A$3:$W$304,7,FALSE)),Instellingen!$B$4),$G244))</f>
        <v/>
      </c>
      <c r="I244" s="14" t="str">
        <f t="shared" si="21"/>
        <v/>
      </c>
      <c r="J244" s="18" t="str">
        <f>IF($E244="","",IF($E244="SRD",1,IF($E244="USD",IFERROR(INDEX(Instellingen!$B$22:$B$221,MATCH($C244,Instellingen!$A$22:$A$221,1)),""),IF($E244="EUR",IFERROR(INDEX(Instellingen!$C$22:$C$221,MATCH($C244,Instellingen!$A$22:$A$221,1)),""),""))))</f>
        <v/>
      </c>
      <c r="K244" s="19" t="str">
        <f>IF($B244="","",IFERROR(VLOOKUP($B244,Facturen!$A$3:$W$304,5,FALSE),""))</f>
        <v/>
      </c>
      <c r="L244" s="18" t="str">
        <f>IF($K244="","",IF($K244="SRD",1,IF($K244="USD",IFERROR(INDEX(Instellingen!$B$22:$B$221,MATCH($C244,Instellingen!$A$22:$A$221,1)),""),IF($K244="EUR",IFERROR(INDEX(Instellingen!$C$22:$C$221,MATCH($C244,Instellingen!$A$22:$A$221,1)),""),""))))</f>
        <v/>
      </c>
      <c r="M244" s="14" t="str">
        <f t="shared" si="22"/>
        <v/>
      </c>
      <c r="N244" s="14" t="str">
        <f t="shared" si="23"/>
        <v/>
      </c>
      <c r="O244" s="14" t="str">
        <f t="shared" si="24"/>
        <v/>
      </c>
      <c r="P244" s="14" t="str">
        <f t="shared" si="25"/>
        <v/>
      </c>
      <c r="Q244" s="14" t="str">
        <f t="shared" si="26"/>
        <v/>
      </c>
      <c r="R244" s="14" t="str">
        <f t="shared" si="27"/>
        <v/>
      </c>
    </row>
    <row r="245" spans="1:18" x14ac:dyDescent="0.3">
      <c r="A245" s="6"/>
      <c r="B245" s="6"/>
      <c r="C245" s="8"/>
      <c r="D245" s="6"/>
      <c r="E245" s="6"/>
      <c r="F245" s="12"/>
      <c r="G245" s="13"/>
      <c r="H245" s="14" t="str">
        <f>IF($F245="","",$F245*IF($G245="",IFERROR(IF(VLOOKUP($B245,Facturen!$A$3:$W$304,7,FALSE)="",Instellingen!$B$4,VLOOKUP($B245,Facturen!$A$3:$W$304,7,FALSE)),Instellingen!$B$4),$G245))</f>
        <v/>
      </c>
      <c r="I245" s="14" t="str">
        <f t="shared" si="21"/>
        <v/>
      </c>
      <c r="J245" s="18" t="str">
        <f>IF($E245="","",IF($E245="SRD",1,IF($E245="USD",IFERROR(INDEX(Instellingen!$B$22:$B$221,MATCH($C245,Instellingen!$A$22:$A$221,1)),""),IF($E245="EUR",IFERROR(INDEX(Instellingen!$C$22:$C$221,MATCH($C245,Instellingen!$A$22:$A$221,1)),""),""))))</f>
        <v/>
      </c>
      <c r="K245" s="19" t="str">
        <f>IF($B245="","",IFERROR(VLOOKUP($B245,Facturen!$A$3:$W$304,5,FALSE),""))</f>
        <v/>
      </c>
      <c r="L245" s="18" t="str">
        <f>IF($K245="","",IF($K245="SRD",1,IF($K245="USD",IFERROR(INDEX(Instellingen!$B$22:$B$221,MATCH($C245,Instellingen!$A$22:$A$221,1)),""),IF($K245="EUR",IFERROR(INDEX(Instellingen!$C$22:$C$221,MATCH($C245,Instellingen!$A$22:$A$221,1)),""),""))))</f>
        <v/>
      </c>
      <c r="M245" s="14" t="str">
        <f t="shared" si="22"/>
        <v/>
      </c>
      <c r="N245" s="14" t="str">
        <f t="shared" si="23"/>
        <v/>
      </c>
      <c r="O245" s="14" t="str">
        <f t="shared" si="24"/>
        <v/>
      </c>
      <c r="P245" s="14" t="str">
        <f t="shared" si="25"/>
        <v/>
      </c>
      <c r="Q245" s="14" t="str">
        <f t="shared" si="26"/>
        <v/>
      </c>
      <c r="R245" s="14" t="str">
        <f t="shared" si="27"/>
        <v/>
      </c>
    </row>
    <row r="246" spans="1:18" x14ac:dyDescent="0.3">
      <c r="A246" s="6"/>
      <c r="B246" s="6"/>
      <c r="C246" s="8"/>
      <c r="D246" s="6"/>
      <c r="E246" s="6"/>
      <c r="F246" s="12"/>
      <c r="G246" s="13"/>
      <c r="H246" s="14" t="str">
        <f>IF($F246="","",$F246*IF($G246="",IFERROR(IF(VLOOKUP($B246,Facturen!$A$3:$W$304,7,FALSE)="",Instellingen!$B$4,VLOOKUP($B246,Facturen!$A$3:$W$304,7,FALSE)),Instellingen!$B$4),$G246))</f>
        <v/>
      </c>
      <c r="I246" s="14" t="str">
        <f t="shared" si="21"/>
        <v/>
      </c>
      <c r="J246" s="18" t="str">
        <f>IF($E246="","",IF($E246="SRD",1,IF($E246="USD",IFERROR(INDEX(Instellingen!$B$22:$B$221,MATCH($C246,Instellingen!$A$22:$A$221,1)),""),IF($E246="EUR",IFERROR(INDEX(Instellingen!$C$22:$C$221,MATCH($C246,Instellingen!$A$22:$A$221,1)),""),""))))</f>
        <v/>
      </c>
      <c r="K246" s="19" t="str">
        <f>IF($B246="","",IFERROR(VLOOKUP($B246,Facturen!$A$3:$W$304,5,FALSE),""))</f>
        <v/>
      </c>
      <c r="L246" s="18" t="str">
        <f>IF($K246="","",IF($K246="SRD",1,IF($K246="USD",IFERROR(INDEX(Instellingen!$B$22:$B$221,MATCH($C246,Instellingen!$A$22:$A$221,1)),""),IF($K246="EUR",IFERROR(INDEX(Instellingen!$C$22:$C$221,MATCH($C246,Instellingen!$A$22:$A$221,1)),""),""))))</f>
        <v/>
      </c>
      <c r="M246" s="14" t="str">
        <f t="shared" si="22"/>
        <v/>
      </c>
      <c r="N246" s="14" t="str">
        <f t="shared" si="23"/>
        <v/>
      </c>
      <c r="O246" s="14" t="str">
        <f t="shared" si="24"/>
        <v/>
      </c>
      <c r="P246" s="14" t="str">
        <f t="shared" si="25"/>
        <v/>
      </c>
      <c r="Q246" s="14" t="str">
        <f t="shared" si="26"/>
        <v/>
      </c>
      <c r="R246" s="14" t="str">
        <f t="shared" si="27"/>
        <v/>
      </c>
    </row>
    <row r="247" spans="1:18" x14ac:dyDescent="0.3">
      <c r="A247" s="6"/>
      <c r="B247" s="6"/>
      <c r="C247" s="8"/>
      <c r="D247" s="6"/>
      <c r="E247" s="6"/>
      <c r="F247" s="12"/>
      <c r="G247" s="13"/>
      <c r="H247" s="14" t="str">
        <f>IF($F247="","",$F247*IF($G247="",IFERROR(IF(VLOOKUP($B247,Facturen!$A$3:$W$304,7,FALSE)="",Instellingen!$B$4,VLOOKUP($B247,Facturen!$A$3:$W$304,7,FALSE)),Instellingen!$B$4),$G247))</f>
        <v/>
      </c>
      <c r="I247" s="14" t="str">
        <f t="shared" si="21"/>
        <v/>
      </c>
      <c r="J247" s="18" t="str">
        <f>IF($E247="","",IF($E247="SRD",1,IF($E247="USD",IFERROR(INDEX(Instellingen!$B$22:$B$221,MATCH($C247,Instellingen!$A$22:$A$221,1)),""),IF($E247="EUR",IFERROR(INDEX(Instellingen!$C$22:$C$221,MATCH($C247,Instellingen!$A$22:$A$221,1)),""),""))))</f>
        <v/>
      </c>
      <c r="K247" s="19" t="str">
        <f>IF($B247="","",IFERROR(VLOOKUP($B247,Facturen!$A$3:$W$304,5,FALSE),""))</f>
        <v/>
      </c>
      <c r="L247" s="18" t="str">
        <f>IF($K247="","",IF($K247="SRD",1,IF($K247="USD",IFERROR(INDEX(Instellingen!$B$22:$B$221,MATCH($C247,Instellingen!$A$22:$A$221,1)),""),IF($K247="EUR",IFERROR(INDEX(Instellingen!$C$22:$C$221,MATCH($C247,Instellingen!$A$22:$A$221,1)),""),""))))</f>
        <v/>
      </c>
      <c r="M247" s="14" t="str">
        <f t="shared" si="22"/>
        <v/>
      </c>
      <c r="N247" s="14" t="str">
        <f t="shared" si="23"/>
        <v/>
      </c>
      <c r="O247" s="14" t="str">
        <f t="shared" si="24"/>
        <v/>
      </c>
      <c r="P247" s="14" t="str">
        <f t="shared" si="25"/>
        <v/>
      </c>
      <c r="Q247" s="14" t="str">
        <f t="shared" si="26"/>
        <v/>
      </c>
      <c r="R247" s="14" t="str">
        <f t="shared" si="27"/>
        <v/>
      </c>
    </row>
    <row r="248" spans="1:18" x14ac:dyDescent="0.3">
      <c r="A248" s="6"/>
      <c r="B248" s="6"/>
      <c r="C248" s="8"/>
      <c r="D248" s="6"/>
      <c r="E248" s="6"/>
      <c r="F248" s="12"/>
      <c r="G248" s="13"/>
      <c r="H248" s="14" t="str">
        <f>IF($F248="","",$F248*IF($G248="",IFERROR(IF(VLOOKUP($B248,Facturen!$A$3:$W$304,7,FALSE)="",Instellingen!$B$4,VLOOKUP($B248,Facturen!$A$3:$W$304,7,FALSE)),Instellingen!$B$4),$G248))</f>
        <v/>
      </c>
      <c r="I248" s="14" t="str">
        <f t="shared" si="21"/>
        <v/>
      </c>
      <c r="J248" s="18" t="str">
        <f>IF($E248="","",IF($E248="SRD",1,IF($E248="USD",IFERROR(INDEX(Instellingen!$B$22:$B$221,MATCH($C248,Instellingen!$A$22:$A$221,1)),""),IF($E248="EUR",IFERROR(INDEX(Instellingen!$C$22:$C$221,MATCH($C248,Instellingen!$A$22:$A$221,1)),""),""))))</f>
        <v/>
      </c>
      <c r="K248" s="19" t="str">
        <f>IF($B248="","",IFERROR(VLOOKUP($B248,Facturen!$A$3:$W$304,5,FALSE),""))</f>
        <v/>
      </c>
      <c r="L248" s="18" t="str">
        <f>IF($K248="","",IF($K248="SRD",1,IF($K248="USD",IFERROR(INDEX(Instellingen!$B$22:$B$221,MATCH($C248,Instellingen!$A$22:$A$221,1)),""),IF($K248="EUR",IFERROR(INDEX(Instellingen!$C$22:$C$221,MATCH($C248,Instellingen!$A$22:$A$221,1)),""),""))))</f>
        <v/>
      </c>
      <c r="M248" s="14" t="str">
        <f t="shared" si="22"/>
        <v/>
      </c>
      <c r="N248" s="14" t="str">
        <f t="shared" si="23"/>
        <v/>
      </c>
      <c r="O248" s="14" t="str">
        <f t="shared" si="24"/>
        <v/>
      </c>
      <c r="P248" s="14" t="str">
        <f t="shared" si="25"/>
        <v/>
      </c>
      <c r="Q248" s="14" t="str">
        <f t="shared" si="26"/>
        <v/>
      </c>
      <c r="R248" s="14" t="str">
        <f t="shared" si="27"/>
        <v/>
      </c>
    </row>
    <row r="249" spans="1:18" x14ac:dyDescent="0.3">
      <c r="A249" s="6"/>
      <c r="B249" s="6"/>
      <c r="C249" s="8"/>
      <c r="D249" s="6"/>
      <c r="E249" s="6"/>
      <c r="F249" s="12"/>
      <c r="G249" s="13"/>
      <c r="H249" s="14" t="str">
        <f>IF($F249="","",$F249*IF($G249="",IFERROR(IF(VLOOKUP($B249,Facturen!$A$3:$W$304,7,FALSE)="",Instellingen!$B$4,VLOOKUP($B249,Facturen!$A$3:$W$304,7,FALSE)),Instellingen!$B$4),$G249))</f>
        <v/>
      </c>
      <c r="I249" s="14" t="str">
        <f t="shared" si="21"/>
        <v/>
      </c>
      <c r="J249" s="18" t="str">
        <f>IF($E249="","",IF($E249="SRD",1,IF($E249="USD",IFERROR(INDEX(Instellingen!$B$22:$B$221,MATCH($C249,Instellingen!$A$22:$A$221,1)),""),IF($E249="EUR",IFERROR(INDEX(Instellingen!$C$22:$C$221,MATCH($C249,Instellingen!$A$22:$A$221,1)),""),""))))</f>
        <v/>
      </c>
      <c r="K249" s="19" t="str">
        <f>IF($B249="","",IFERROR(VLOOKUP($B249,Facturen!$A$3:$W$304,5,FALSE),""))</f>
        <v/>
      </c>
      <c r="L249" s="18" t="str">
        <f>IF($K249="","",IF($K249="SRD",1,IF($K249="USD",IFERROR(INDEX(Instellingen!$B$22:$B$221,MATCH($C249,Instellingen!$A$22:$A$221,1)),""),IF($K249="EUR",IFERROR(INDEX(Instellingen!$C$22:$C$221,MATCH($C249,Instellingen!$A$22:$A$221,1)),""),""))))</f>
        <v/>
      </c>
      <c r="M249" s="14" t="str">
        <f t="shared" si="22"/>
        <v/>
      </c>
      <c r="N249" s="14" t="str">
        <f t="shared" si="23"/>
        <v/>
      </c>
      <c r="O249" s="14" t="str">
        <f t="shared" si="24"/>
        <v/>
      </c>
      <c r="P249" s="14" t="str">
        <f t="shared" si="25"/>
        <v/>
      </c>
      <c r="Q249" s="14" t="str">
        <f t="shared" si="26"/>
        <v/>
      </c>
      <c r="R249" s="14" t="str">
        <f t="shared" si="27"/>
        <v/>
      </c>
    </row>
    <row r="250" spans="1:18" x14ac:dyDescent="0.3">
      <c r="A250" s="6"/>
      <c r="B250" s="6"/>
      <c r="C250" s="8"/>
      <c r="D250" s="6"/>
      <c r="E250" s="6"/>
      <c r="F250" s="12"/>
      <c r="G250" s="13"/>
      <c r="H250" s="14" t="str">
        <f>IF($F250="","",$F250*IF($G250="",IFERROR(IF(VLOOKUP($B250,Facturen!$A$3:$W$304,7,FALSE)="",Instellingen!$B$4,VLOOKUP($B250,Facturen!$A$3:$W$304,7,FALSE)),Instellingen!$B$4),$G250))</f>
        <v/>
      </c>
      <c r="I250" s="14" t="str">
        <f t="shared" si="21"/>
        <v/>
      </c>
      <c r="J250" s="18" t="str">
        <f>IF($E250="","",IF($E250="SRD",1,IF($E250="USD",IFERROR(INDEX(Instellingen!$B$22:$B$221,MATCH($C250,Instellingen!$A$22:$A$221,1)),""),IF($E250="EUR",IFERROR(INDEX(Instellingen!$C$22:$C$221,MATCH($C250,Instellingen!$A$22:$A$221,1)),""),""))))</f>
        <v/>
      </c>
      <c r="K250" s="19" t="str">
        <f>IF($B250="","",IFERROR(VLOOKUP($B250,Facturen!$A$3:$W$304,5,FALSE),""))</f>
        <v/>
      </c>
      <c r="L250" s="18" t="str">
        <f>IF($K250="","",IF($K250="SRD",1,IF($K250="USD",IFERROR(INDEX(Instellingen!$B$22:$B$221,MATCH($C250,Instellingen!$A$22:$A$221,1)),""),IF($K250="EUR",IFERROR(INDEX(Instellingen!$C$22:$C$221,MATCH($C250,Instellingen!$A$22:$A$221,1)),""),""))))</f>
        <v/>
      </c>
      <c r="M250" s="14" t="str">
        <f t="shared" si="22"/>
        <v/>
      </c>
      <c r="N250" s="14" t="str">
        <f t="shared" si="23"/>
        <v/>
      </c>
      <c r="O250" s="14" t="str">
        <f t="shared" si="24"/>
        <v/>
      </c>
      <c r="P250" s="14" t="str">
        <f t="shared" si="25"/>
        <v/>
      </c>
      <c r="Q250" s="14" t="str">
        <f t="shared" si="26"/>
        <v/>
      </c>
      <c r="R250" s="14" t="str">
        <f t="shared" si="27"/>
        <v/>
      </c>
    </row>
    <row r="251" spans="1:18" x14ac:dyDescent="0.3">
      <c r="A251" s="6"/>
      <c r="B251" s="6"/>
      <c r="C251" s="8"/>
      <c r="D251" s="6"/>
      <c r="E251" s="6"/>
      <c r="F251" s="12"/>
      <c r="G251" s="13"/>
      <c r="H251" s="14" t="str">
        <f>IF($F251="","",$F251*IF($G251="",IFERROR(IF(VLOOKUP($B251,Facturen!$A$3:$W$304,7,FALSE)="",Instellingen!$B$4,VLOOKUP($B251,Facturen!$A$3:$W$304,7,FALSE)),Instellingen!$B$4),$G251))</f>
        <v/>
      </c>
      <c r="I251" s="14" t="str">
        <f t="shared" si="21"/>
        <v/>
      </c>
      <c r="J251" s="18" t="str">
        <f>IF($E251="","",IF($E251="SRD",1,IF($E251="USD",IFERROR(INDEX(Instellingen!$B$22:$B$221,MATCH($C251,Instellingen!$A$22:$A$221,1)),""),IF($E251="EUR",IFERROR(INDEX(Instellingen!$C$22:$C$221,MATCH($C251,Instellingen!$A$22:$A$221,1)),""),""))))</f>
        <v/>
      </c>
      <c r="K251" s="19" t="str">
        <f>IF($B251="","",IFERROR(VLOOKUP($B251,Facturen!$A$3:$W$304,5,FALSE),""))</f>
        <v/>
      </c>
      <c r="L251" s="18" t="str">
        <f>IF($K251="","",IF($K251="SRD",1,IF($K251="USD",IFERROR(INDEX(Instellingen!$B$22:$B$221,MATCH($C251,Instellingen!$A$22:$A$221,1)),""),IF($K251="EUR",IFERROR(INDEX(Instellingen!$C$22:$C$221,MATCH($C251,Instellingen!$A$22:$A$221,1)),""),""))))</f>
        <v/>
      </c>
      <c r="M251" s="14" t="str">
        <f t="shared" si="22"/>
        <v/>
      </c>
      <c r="N251" s="14" t="str">
        <f t="shared" si="23"/>
        <v/>
      </c>
      <c r="O251" s="14" t="str">
        <f t="shared" si="24"/>
        <v/>
      </c>
      <c r="P251" s="14" t="str">
        <f t="shared" si="25"/>
        <v/>
      </c>
      <c r="Q251" s="14" t="str">
        <f t="shared" si="26"/>
        <v/>
      </c>
      <c r="R251" s="14" t="str">
        <f t="shared" si="27"/>
        <v/>
      </c>
    </row>
    <row r="252" spans="1:18" x14ac:dyDescent="0.3">
      <c r="A252" s="6"/>
      <c r="B252" s="6"/>
      <c r="C252" s="8"/>
      <c r="D252" s="6"/>
      <c r="E252" s="6"/>
      <c r="F252" s="12"/>
      <c r="G252" s="13"/>
      <c r="H252" s="14" t="str">
        <f>IF($F252="","",$F252*IF($G252="",IFERROR(IF(VLOOKUP($B252,Facturen!$A$3:$W$304,7,FALSE)="",Instellingen!$B$4,VLOOKUP($B252,Facturen!$A$3:$W$304,7,FALSE)),Instellingen!$B$4),$G252))</f>
        <v/>
      </c>
      <c r="I252" s="14" t="str">
        <f t="shared" si="21"/>
        <v/>
      </c>
      <c r="J252" s="18" t="str">
        <f>IF($E252="","",IF($E252="SRD",1,IF($E252="USD",IFERROR(INDEX(Instellingen!$B$22:$B$221,MATCH($C252,Instellingen!$A$22:$A$221,1)),""),IF($E252="EUR",IFERROR(INDEX(Instellingen!$C$22:$C$221,MATCH($C252,Instellingen!$A$22:$A$221,1)),""),""))))</f>
        <v/>
      </c>
      <c r="K252" s="19" t="str">
        <f>IF($B252="","",IFERROR(VLOOKUP($B252,Facturen!$A$3:$W$304,5,FALSE),""))</f>
        <v/>
      </c>
      <c r="L252" s="18" t="str">
        <f>IF($K252="","",IF($K252="SRD",1,IF($K252="USD",IFERROR(INDEX(Instellingen!$B$22:$B$221,MATCH($C252,Instellingen!$A$22:$A$221,1)),""),IF($K252="EUR",IFERROR(INDEX(Instellingen!$C$22:$C$221,MATCH($C252,Instellingen!$A$22:$A$221,1)),""),""))))</f>
        <v/>
      </c>
      <c r="M252" s="14" t="str">
        <f t="shared" si="22"/>
        <v/>
      </c>
      <c r="N252" s="14" t="str">
        <f t="shared" si="23"/>
        <v/>
      </c>
      <c r="O252" s="14" t="str">
        <f t="shared" si="24"/>
        <v/>
      </c>
      <c r="P252" s="14" t="str">
        <f t="shared" si="25"/>
        <v/>
      </c>
      <c r="Q252" s="14" t="str">
        <f t="shared" si="26"/>
        <v/>
      </c>
      <c r="R252" s="14" t="str">
        <f t="shared" si="27"/>
        <v/>
      </c>
    </row>
    <row r="253" spans="1:18" x14ac:dyDescent="0.3">
      <c r="A253" s="6"/>
      <c r="B253" s="6"/>
      <c r="C253" s="8"/>
      <c r="D253" s="6"/>
      <c r="E253" s="6"/>
      <c r="F253" s="12"/>
      <c r="G253" s="13"/>
      <c r="H253" s="14" t="str">
        <f>IF($F253="","",$F253*IF($G253="",IFERROR(IF(VLOOKUP($B253,Facturen!$A$3:$W$304,7,FALSE)="",Instellingen!$B$4,VLOOKUP($B253,Facturen!$A$3:$W$304,7,FALSE)),Instellingen!$B$4),$G253))</f>
        <v/>
      </c>
      <c r="I253" s="14" t="str">
        <f t="shared" si="21"/>
        <v/>
      </c>
      <c r="J253" s="18" t="str">
        <f>IF($E253="","",IF($E253="SRD",1,IF($E253="USD",IFERROR(INDEX(Instellingen!$B$22:$B$221,MATCH($C253,Instellingen!$A$22:$A$221,1)),""),IF($E253="EUR",IFERROR(INDEX(Instellingen!$C$22:$C$221,MATCH($C253,Instellingen!$A$22:$A$221,1)),""),""))))</f>
        <v/>
      </c>
      <c r="K253" s="19" t="str">
        <f>IF($B253="","",IFERROR(VLOOKUP($B253,Facturen!$A$3:$W$304,5,FALSE),""))</f>
        <v/>
      </c>
      <c r="L253" s="18" t="str">
        <f>IF($K253="","",IF($K253="SRD",1,IF($K253="USD",IFERROR(INDEX(Instellingen!$B$22:$B$221,MATCH($C253,Instellingen!$A$22:$A$221,1)),""),IF($K253="EUR",IFERROR(INDEX(Instellingen!$C$22:$C$221,MATCH($C253,Instellingen!$A$22:$A$221,1)),""),""))))</f>
        <v/>
      </c>
      <c r="M253" s="14" t="str">
        <f t="shared" si="22"/>
        <v/>
      </c>
      <c r="N253" s="14" t="str">
        <f t="shared" si="23"/>
        <v/>
      </c>
      <c r="O253" s="14" t="str">
        <f t="shared" si="24"/>
        <v/>
      </c>
      <c r="P253" s="14" t="str">
        <f t="shared" si="25"/>
        <v/>
      </c>
      <c r="Q253" s="14" t="str">
        <f t="shared" si="26"/>
        <v/>
      </c>
      <c r="R253" s="14" t="str">
        <f t="shared" si="27"/>
        <v/>
      </c>
    </row>
    <row r="254" spans="1:18" x14ac:dyDescent="0.3">
      <c r="A254" s="6"/>
      <c r="B254" s="6"/>
      <c r="C254" s="8"/>
      <c r="D254" s="6"/>
      <c r="E254" s="6"/>
      <c r="F254" s="12"/>
      <c r="G254" s="13"/>
      <c r="H254" s="14" t="str">
        <f>IF($F254="","",$F254*IF($G254="",IFERROR(IF(VLOOKUP($B254,Facturen!$A$3:$W$304,7,FALSE)="",Instellingen!$B$4,VLOOKUP($B254,Facturen!$A$3:$W$304,7,FALSE)),Instellingen!$B$4),$G254))</f>
        <v/>
      </c>
      <c r="I254" s="14" t="str">
        <f t="shared" si="21"/>
        <v/>
      </c>
      <c r="J254" s="18" t="str">
        <f>IF($E254="","",IF($E254="SRD",1,IF($E254="USD",IFERROR(INDEX(Instellingen!$B$22:$B$221,MATCH($C254,Instellingen!$A$22:$A$221,1)),""),IF($E254="EUR",IFERROR(INDEX(Instellingen!$C$22:$C$221,MATCH($C254,Instellingen!$A$22:$A$221,1)),""),""))))</f>
        <v/>
      </c>
      <c r="K254" s="19" t="str">
        <f>IF($B254="","",IFERROR(VLOOKUP($B254,Facturen!$A$3:$W$304,5,FALSE),""))</f>
        <v/>
      </c>
      <c r="L254" s="18" t="str">
        <f>IF($K254="","",IF($K254="SRD",1,IF($K254="USD",IFERROR(INDEX(Instellingen!$B$22:$B$221,MATCH($C254,Instellingen!$A$22:$A$221,1)),""),IF($K254="EUR",IFERROR(INDEX(Instellingen!$C$22:$C$221,MATCH($C254,Instellingen!$A$22:$A$221,1)),""),""))))</f>
        <v/>
      </c>
      <c r="M254" s="14" t="str">
        <f t="shared" si="22"/>
        <v/>
      </c>
      <c r="N254" s="14" t="str">
        <f t="shared" si="23"/>
        <v/>
      </c>
      <c r="O254" s="14" t="str">
        <f t="shared" si="24"/>
        <v/>
      </c>
      <c r="P254" s="14" t="str">
        <f t="shared" si="25"/>
        <v/>
      </c>
      <c r="Q254" s="14" t="str">
        <f t="shared" si="26"/>
        <v/>
      </c>
      <c r="R254" s="14" t="str">
        <f t="shared" si="27"/>
        <v/>
      </c>
    </row>
    <row r="255" spans="1:18" x14ac:dyDescent="0.3">
      <c r="A255" s="6"/>
      <c r="B255" s="6"/>
      <c r="C255" s="8"/>
      <c r="D255" s="6"/>
      <c r="E255" s="6"/>
      <c r="F255" s="12"/>
      <c r="G255" s="13"/>
      <c r="H255" s="14" t="str">
        <f>IF($F255="","",$F255*IF($G255="",IFERROR(IF(VLOOKUP($B255,Facturen!$A$3:$W$304,7,FALSE)="",Instellingen!$B$4,VLOOKUP($B255,Facturen!$A$3:$W$304,7,FALSE)),Instellingen!$B$4),$G255))</f>
        <v/>
      </c>
      <c r="I255" s="14" t="str">
        <f t="shared" si="21"/>
        <v/>
      </c>
      <c r="J255" s="18" t="str">
        <f>IF($E255="","",IF($E255="SRD",1,IF($E255="USD",IFERROR(INDEX(Instellingen!$B$22:$B$221,MATCH($C255,Instellingen!$A$22:$A$221,1)),""),IF($E255="EUR",IFERROR(INDEX(Instellingen!$C$22:$C$221,MATCH($C255,Instellingen!$A$22:$A$221,1)),""),""))))</f>
        <v/>
      </c>
      <c r="K255" s="19" t="str">
        <f>IF($B255="","",IFERROR(VLOOKUP($B255,Facturen!$A$3:$W$304,5,FALSE),""))</f>
        <v/>
      </c>
      <c r="L255" s="18" t="str">
        <f>IF($K255="","",IF($K255="SRD",1,IF($K255="USD",IFERROR(INDEX(Instellingen!$B$22:$B$221,MATCH($C255,Instellingen!$A$22:$A$221,1)),""),IF($K255="EUR",IFERROR(INDEX(Instellingen!$C$22:$C$221,MATCH($C255,Instellingen!$A$22:$A$221,1)),""),""))))</f>
        <v/>
      </c>
      <c r="M255" s="14" t="str">
        <f t="shared" si="22"/>
        <v/>
      </c>
      <c r="N255" s="14" t="str">
        <f t="shared" si="23"/>
        <v/>
      </c>
      <c r="O255" s="14" t="str">
        <f t="shared" si="24"/>
        <v/>
      </c>
      <c r="P255" s="14" t="str">
        <f t="shared" si="25"/>
        <v/>
      </c>
      <c r="Q255" s="14" t="str">
        <f t="shared" si="26"/>
        <v/>
      </c>
      <c r="R255" s="14" t="str">
        <f t="shared" si="27"/>
        <v/>
      </c>
    </row>
    <row r="256" spans="1:18" x14ac:dyDescent="0.3">
      <c r="A256" s="6"/>
      <c r="B256" s="6"/>
      <c r="C256" s="8"/>
      <c r="D256" s="6"/>
      <c r="E256" s="6"/>
      <c r="F256" s="12"/>
      <c r="G256" s="13"/>
      <c r="H256" s="14" t="str">
        <f>IF($F256="","",$F256*IF($G256="",IFERROR(IF(VLOOKUP($B256,Facturen!$A$3:$W$304,7,FALSE)="",Instellingen!$B$4,VLOOKUP($B256,Facturen!$A$3:$W$304,7,FALSE)),Instellingen!$B$4),$G256))</f>
        <v/>
      </c>
      <c r="I256" s="14" t="str">
        <f t="shared" si="21"/>
        <v/>
      </c>
      <c r="J256" s="18" t="str">
        <f>IF($E256="","",IF($E256="SRD",1,IF($E256="USD",IFERROR(INDEX(Instellingen!$B$22:$B$221,MATCH($C256,Instellingen!$A$22:$A$221,1)),""),IF($E256="EUR",IFERROR(INDEX(Instellingen!$C$22:$C$221,MATCH($C256,Instellingen!$A$22:$A$221,1)),""),""))))</f>
        <v/>
      </c>
      <c r="K256" s="19" t="str">
        <f>IF($B256="","",IFERROR(VLOOKUP($B256,Facturen!$A$3:$W$304,5,FALSE),""))</f>
        <v/>
      </c>
      <c r="L256" s="18" t="str">
        <f>IF($K256="","",IF($K256="SRD",1,IF($K256="USD",IFERROR(INDEX(Instellingen!$B$22:$B$221,MATCH($C256,Instellingen!$A$22:$A$221,1)),""),IF($K256="EUR",IFERROR(INDEX(Instellingen!$C$22:$C$221,MATCH($C256,Instellingen!$A$22:$A$221,1)),""),""))))</f>
        <v/>
      </c>
      <c r="M256" s="14" t="str">
        <f t="shared" si="22"/>
        <v/>
      </c>
      <c r="N256" s="14" t="str">
        <f t="shared" si="23"/>
        <v/>
      </c>
      <c r="O256" s="14" t="str">
        <f t="shared" si="24"/>
        <v/>
      </c>
      <c r="P256" s="14" t="str">
        <f t="shared" si="25"/>
        <v/>
      </c>
      <c r="Q256" s="14" t="str">
        <f t="shared" si="26"/>
        <v/>
      </c>
      <c r="R256" s="14" t="str">
        <f t="shared" si="27"/>
        <v/>
      </c>
    </row>
    <row r="257" spans="1:18" x14ac:dyDescent="0.3">
      <c r="A257" s="6"/>
      <c r="B257" s="6"/>
      <c r="C257" s="8"/>
      <c r="D257" s="6"/>
      <c r="E257" s="6"/>
      <c r="F257" s="12"/>
      <c r="G257" s="13"/>
      <c r="H257" s="14" t="str">
        <f>IF($F257="","",$F257*IF($G257="",IFERROR(IF(VLOOKUP($B257,Facturen!$A$3:$W$304,7,FALSE)="",Instellingen!$B$4,VLOOKUP($B257,Facturen!$A$3:$W$304,7,FALSE)),Instellingen!$B$4),$G257))</f>
        <v/>
      </c>
      <c r="I257" s="14" t="str">
        <f t="shared" si="21"/>
        <v/>
      </c>
      <c r="J257" s="18" t="str">
        <f>IF($E257="","",IF($E257="SRD",1,IF($E257="USD",IFERROR(INDEX(Instellingen!$B$22:$B$221,MATCH($C257,Instellingen!$A$22:$A$221,1)),""),IF($E257="EUR",IFERROR(INDEX(Instellingen!$C$22:$C$221,MATCH($C257,Instellingen!$A$22:$A$221,1)),""),""))))</f>
        <v/>
      </c>
      <c r="K257" s="19" t="str">
        <f>IF($B257="","",IFERROR(VLOOKUP($B257,Facturen!$A$3:$W$304,5,FALSE),""))</f>
        <v/>
      </c>
      <c r="L257" s="18" t="str">
        <f>IF($K257="","",IF($K257="SRD",1,IF($K257="USD",IFERROR(INDEX(Instellingen!$B$22:$B$221,MATCH($C257,Instellingen!$A$22:$A$221,1)),""),IF($K257="EUR",IFERROR(INDEX(Instellingen!$C$22:$C$221,MATCH($C257,Instellingen!$A$22:$A$221,1)),""),""))))</f>
        <v/>
      </c>
      <c r="M257" s="14" t="str">
        <f t="shared" si="22"/>
        <v/>
      </c>
      <c r="N257" s="14" t="str">
        <f t="shared" si="23"/>
        <v/>
      </c>
      <c r="O257" s="14" t="str">
        <f t="shared" si="24"/>
        <v/>
      </c>
      <c r="P257" s="14" t="str">
        <f t="shared" si="25"/>
        <v/>
      </c>
      <c r="Q257" s="14" t="str">
        <f t="shared" si="26"/>
        <v/>
      </c>
      <c r="R257" s="14" t="str">
        <f t="shared" si="27"/>
        <v/>
      </c>
    </row>
    <row r="258" spans="1:18" x14ac:dyDescent="0.3">
      <c r="A258" s="6"/>
      <c r="B258" s="6"/>
      <c r="C258" s="8"/>
      <c r="D258" s="6"/>
      <c r="E258" s="6"/>
      <c r="F258" s="12"/>
      <c r="G258" s="13"/>
      <c r="H258" s="14" t="str">
        <f>IF($F258="","",$F258*IF($G258="",IFERROR(IF(VLOOKUP($B258,Facturen!$A$3:$W$304,7,FALSE)="",Instellingen!$B$4,VLOOKUP($B258,Facturen!$A$3:$W$304,7,FALSE)),Instellingen!$B$4),$G258))</f>
        <v/>
      </c>
      <c r="I258" s="14" t="str">
        <f t="shared" si="21"/>
        <v/>
      </c>
      <c r="J258" s="18" t="str">
        <f>IF($E258="","",IF($E258="SRD",1,IF($E258="USD",IFERROR(INDEX(Instellingen!$B$22:$B$221,MATCH($C258,Instellingen!$A$22:$A$221,1)),""),IF($E258="EUR",IFERROR(INDEX(Instellingen!$C$22:$C$221,MATCH($C258,Instellingen!$A$22:$A$221,1)),""),""))))</f>
        <v/>
      </c>
      <c r="K258" s="19" t="str">
        <f>IF($B258="","",IFERROR(VLOOKUP($B258,Facturen!$A$3:$W$304,5,FALSE),""))</f>
        <v/>
      </c>
      <c r="L258" s="18" t="str">
        <f>IF($K258="","",IF($K258="SRD",1,IF($K258="USD",IFERROR(INDEX(Instellingen!$B$22:$B$221,MATCH($C258,Instellingen!$A$22:$A$221,1)),""),IF($K258="EUR",IFERROR(INDEX(Instellingen!$C$22:$C$221,MATCH($C258,Instellingen!$A$22:$A$221,1)),""),""))))</f>
        <v/>
      </c>
      <c r="M258" s="14" t="str">
        <f t="shared" si="22"/>
        <v/>
      </c>
      <c r="N258" s="14" t="str">
        <f t="shared" si="23"/>
        <v/>
      </c>
      <c r="O258" s="14" t="str">
        <f t="shared" si="24"/>
        <v/>
      </c>
      <c r="P258" s="14" t="str">
        <f t="shared" si="25"/>
        <v/>
      </c>
      <c r="Q258" s="14" t="str">
        <f t="shared" si="26"/>
        <v/>
      </c>
      <c r="R258" s="14" t="str">
        <f t="shared" si="27"/>
        <v/>
      </c>
    </row>
    <row r="259" spans="1:18" x14ac:dyDescent="0.3">
      <c r="A259" s="6"/>
      <c r="B259" s="6"/>
      <c r="C259" s="8"/>
      <c r="D259" s="6"/>
      <c r="E259" s="6"/>
      <c r="F259" s="12"/>
      <c r="G259" s="13"/>
      <c r="H259" s="14" t="str">
        <f>IF($F259="","",$F259*IF($G259="",IFERROR(IF(VLOOKUP($B259,Facturen!$A$3:$W$304,7,FALSE)="",Instellingen!$B$4,VLOOKUP($B259,Facturen!$A$3:$W$304,7,FALSE)),Instellingen!$B$4),$G259))</f>
        <v/>
      </c>
      <c r="I259" s="14" t="str">
        <f t="shared" ref="I259:I322" si="28">IF($F259="","",$F259+$H259)</f>
        <v/>
      </c>
      <c r="J259" s="18" t="str">
        <f>IF($E259="","",IF($E259="SRD",1,IF($E259="USD",IFERROR(INDEX(Instellingen!$B$22:$B$221,MATCH($C259,Instellingen!$A$22:$A$221,1)),""),IF($E259="EUR",IFERROR(INDEX(Instellingen!$C$22:$C$221,MATCH($C259,Instellingen!$A$22:$A$221,1)),""),""))))</f>
        <v/>
      </c>
      <c r="K259" s="19" t="str">
        <f>IF($B259="","",IFERROR(VLOOKUP($B259,Facturen!$A$3:$W$304,5,FALSE),""))</f>
        <v/>
      </c>
      <c r="L259" s="18" t="str">
        <f>IF($K259="","",IF($K259="SRD",1,IF($K259="USD",IFERROR(INDEX(Instellingen!$B$22:$B$221,MATCH($C259,Instellingen!$A$22:$A$221,1)),""),IF($K259="EUR",IFERROR(INDEX(Instellingen!$C$22:$C$221,MATCH($C259,Instellingen!$A$22:$A$221,1)),""),""))))</f>
        <v/>
      </c>
      <c r="M259" s="14" t="str">
        <f t="shared" ref="M259:M322" si="29">IF($F259="","",IFERROR($F259*$J259/$L259,0))</f>
        <v/>
      </c>
      <c r="N259" s="14" t="str">
        <f t="shared" ref="N259:N322" si="30">IF($H259="","",IFERROR($H259*$J259/$L259,0))</f>
        <v/>
      </c>
      <c r="O259" s="14" t="str">
        <f t="shared" ref="O259:O322" si="31">IF($I259="","",IFERROR($I259*$J259/$L259,0))</f>
        <v/>
      </c>
      <c r="P259" s="14" t="str">
        <f t="shared" ref="P259:P322" si="32">IF($F259="","",IFERROR($F259*$J259,0))</f>
        <v/>
      </c>
      <c r="Q259" s="14" t="str">
        <f t="shared" ref="Q259:Q322" si="33">IF($H259="","",IFERROR($H259*$J259,0))</f>
        <v/>
      </c>
      <c r="R259" s="14" t="str">
        <f t="shared" ref="R259:R322" si="34">IF($I259="","",IFERROR($I259*$J259,0))</f>
        <v/>
      </c>
    </row>
    <row r="260" spans="1:18" x14ac:dyDescent="0.3">
      <c r="A260" s="6"/>
      <c r="B260" s="6"/>
      <c r="C260" s="8"/>
      <c r="D260" s="6"/>
      <c r="E260" s="6"/>
      <c r="F260" s="12"/>
      <c r="G260" s="13"/>
      <c r="H260" s="14" t="str">
        <f>IF($F260="","",$F260*IF($G260="",IFERROR(IF(VLOOKUP($B260,Facturen!$A$3:$W$304,7,FALSE)="",Instellingen!$B$4,VLOOKUP($B260,Facturen!$A$3:$W$304,7,FALSE)),Instellingen!$B$4),$G260))</f>
        <v/>
      </c>
      <c r="I260" s="14" t="str">
        <f t="shared" si="28"/>
        <v/>
      </c>
      <c r="J260" s="18" t="str">
        <f>IF($E260="","",IF($E260="SRD",1,IF($E260="USD",IFERROR(INDEX(Instellingen!$B$22:$B$221,MATCH($C260,Instellingen!$A$22:$A$221,1)),""),IF($E260="EUR",IFERROR(INDEX(Instellingen!$C$22:$C$221,MATCH($C260,Instellingen!$A$22:$A$221,1)),""),""))))</f>
        <v/>
      </c>
      <c r="K260" s="19" t="str">
        <f>IF($B260="","",IFERROR(VLOOKUP($B260,Facturen!$A$3:$W$304,5,FALSE),""))</f>
        <v/>
      </c>
      <c r="L260" s="18" t="str">
        <f>IF($K260="","",IF($K260="SRD",1,IF($K260="USD",IFERROR(INDEX(Instellingen!$B$22:$B$221,MATCH($C260,Instellingen!$A$22:$A$221,1)),""),IF($K260="EUR",IFERROR(INDEX(Instellingen!$C$22:$C$221,MATCH($C260,Instellingen!$A$22:$A$221,1)),""),""))))</f>
        <v/>
      </c>
      <c r="M260" s="14" t="str">
        <f t="shared" si="29"/>
        <v/>
      </c>
      <c r="N260" s="14" t="str">
        <f t="shared" si="30"/>
        <v/>
      </c>
      <c r="O260" s="14" t="str">
        <f t="shared" si="31"/>
        <v/>
      </c>
      <c r="P260" s="14" t="str">
        <f t="shared" si="32"/>
        <v/>
      </c>
      <c r="Q260" s="14" t="str">
        <f t="shared" si="33"/>
        <v/>
      </c>
      <c r="R260" s="14" t="str">
        <f t="shared" si="34"/>
        <v/>
      </c>
    </row>
    <row r="261" spans="1:18" x14ac:dyDescent="0.3">
      <c r="A261" s="6"/>
      <c r="B261" s="6"/>
      <c r="C261" s="8"/>
      <c r="D261" s="6"/>
      <c r="E261" s="6"/>
      <c r="F261" s="12"/>
      <c r="G261" s="13"/>
      <c r="H261" s="14" t="str">
        <f>IF($F261="","",$F261*IF($G261="",IFERROR(IF(VLOOKUP($B261,Facturen!$A$3:$W$304,7,FALSE)="",Instellingen!$B$4,VLOOKUP($B261,Facturen!$A$3:$W$304,7,FALSE)),Instellingen!$B$4),$G261))</f>
        <v/>
      </c>
      <c r="I261" s="14" t="str">
        <f t="shared" si="28"/>
        <v/>
      </c>
      <c r="J261" s="18" t="str">
        <f>IF($E261="","",IF($E261="SRD",1,IF($E261="USD",IFERROR(INDEX(Instellingen!$B$22:$B$221,MATCH($C261,Instellingen!$A$22:$A$221,1)),""),IF($E261="EUR",IFERROR(INDEX(Instellingen!$C$22:$C$221,MATCH($C261,Instellingen!$A$22:$A$221,1)),""),""))))</f>
        <v/>
      </c>
      <c r="K261" s="19" t="str">
        <f>IF($B261="","",IFERROR(VLOOKUP($B261,Facturen!$A$3:$W$304,5,FALSE),""))</f>
        <v/>
      </c>
      <c r="L261" s="18" t="str">
        <f>IF($K261="","",IF($K261="SRD",1,IF($K261="USD",IFERROR(INDEX(Instellingen!$B$22:$B$221,MATCH($C261,Instellingen!$A$22:$A$221,1)),""),IF($K261="EUR",IFERROR(INDEX(Instellingen!$C$22:$C$221,MATCH($C261,Instellingen!$A$22:$A$221,1)),""),""))))</f>
        <v/>
      </c>
      <c r="M261" s="14" t="str">
        <f t="shared" si="29"/>
        <v/>
      </c>
      <c r="N261" s="14" t="str">
        <f t="shared" si="30"/>
        <v/>
      </c>
      <c r="O261" s="14" t="str">
        <f t="shared" si="31"/>
        <v/>
      </c>
      <c r="P261" s="14" t="str">
        <f t="shared" si="32"/>
        <v/>
      </c>
      <c r="Q261" s="14" t="str">
        <f t="shared" si="33"/>
        <v/>
      </c>
      <c r="R261" s="14" t="str">
        <f t="shared" si="34"/>
        <v/>
      </c>
    </row>
    <row r="262" spans="1:18" x14ac:dyDescent="0.3">
      <c r="A262" s="6"/>
      <c r="B262" s="6"/>
      <c r="C262" s="8"/>
      <c r="D262" s="6"/>
      <c r="E262" s="6"/>
      <c r="F262" s="12"/>
      <c r="G262" s="13"/>
      <c r="H262" s="14" t="str">
        <f>IF($F262="","",$F262*IF($G262="",IFERROR(IF(VLOOKUP($B262,Facturen!$A$3:$W$304,7,FALSE)="",Instellingen!$B$4,VLOOKUP($B262,Facturen!$A$3:$W$304,7,FALSE)),Instellingen!$B$4),$G262))</f>
        <v/>
      </c>
      <c r="I262" s="14" t="str">
        <f t="shared" si="28"/>
        <v/>
      </c>
      <c r="J262" s="18" t="str">
        <f>IF($E262="","",IF($E262="SRD",1,IF($E262="USD",IFERROR(INDEX(Instellingen!$B$22:$B$221,MATCH($C262,Instellingen!$A$22:$A$221,1)),""),IF($E262="EUR",IFERROR(INDEX(Instellingen!$C$22:$C$221,MATCH($C262,Instellingen!$A$22:$A$221,1)),""),""))))</f>
        <v/>
      </c>
      <c r="K262" s="19" t="str">
        <f>IF($B262="","",IFERROR(VLOOKUP($B262,Facturen!$A$3:$W$304,5,FALSE),""))</f>
        <v/>
      </c>
      <c r="L262" s="18" t="str">
        <f>IF($K262="","",IF($K262="SRD",1,IF($K262="USD",IFERROR(INDEX(Instellingen!$B$22:$B$221,MATCH($C262,Instellingen!$A$22:$A$221,1)),""),IF($K262="EUR",IFERROR(INDEX(Instellingen!$C$22:$C$221,MATCH($C262,Instellingen!$A$22:$A$221,1)),""),""))))</f>
        <v/>
      </c>
      <c r="M262" s="14" t="str">
        <f t="shared" si="29"/>
        <v/>
      </c>
      <c r="N262" s="14" t="str">
        <f t="shared" si="30"/>
        <v/>
      </c>
      <c r="O262" s="14" t="str">
        <f t="shared" si="31"/>
        <v/>
      </c>
      <c r="P262" s="14" t="str">
        <f t="shared" si="32"/>
        <v/>
      </c>
      <c r="Q262" s="14" t="str">
        <f t="shared" si="33"/>
        <v/>
      </c>
      <c r="R262" s="14" t="str">
        <f t="shared" si="34"/>
        <v/>
      </c>
    </row>
    <row r="263" spans="1:18" x14ac:dyDescent="0.3">
      <c r="A263" s="6"/>
      <c r="B263" s="6"/>
      <c r="C263" s="8"/>
      <c r="D263" s="6"/>
      <c r="E263" s="6"/>
      <c r="F263" s="12"/>
      <c r="G263" s="13"/>
      <c r="H263" s="14" t="str">
        <f>IF($F263="","",$F263*IF($G263="",IFERROR(IF(VLOOKUP($B263,Facturen!$A$3:$W$304,7,FALSE)="",Instellingen!$B$4,VLOOKUP($B263,Facturen!$A$3:$W$304,7,FALSE)),Instellingen!$B$4),$G263))</f>
        <v/>
      </c>
      <c r="I263" s="14" t="str">
        <f t="shared" si="28"/>
        <v/>
      </c>
      <c r="J263" s="18" t="str">
        <f>IF($E263="","",IF($E263="SRD",1,IF($E263="USD",IFERROR(INDEX(Instellingen!$B$22:$B$221,MATCH($C263,Instellingen!$A$22:$A$221,1)),""),IF($E263="EUR",IFERROR(INDEX(Instellingen!$C$22:$C$221,MATCH($C263,Instellingen!$A$22:$A$221,1)),""),""))))</f>
        <v/>
      </c>
      <c r="K263" s="19" t="str">
        <f>IF($B263="","",IFERROR(VLOOKUP($B263,Facturen!$A$3:$W$304,5,FALSE),""))</f>
        <v/>
      </c>
      <c r="L263" s="18" t="str">
        <f>IF($K263="","",IF($K263="SRD",1,IF($K263="USD",IFERROR(INDEX(Instellingen!$B$22:$B$221,MATCH($C263,Instellingen!$A$22:$A$221,1)),""),IF($K263="EUR",IFERROR(INDEX(Instellingen!$C$22:$C$221,MATCH($C263,Instellingen!$A$22:$A$221,1)),""),""))))</f>
        <v/>
      </c>
      <c r="M263" s="14" t="str">
        <f t="shared" si="29"/>
        <v/>
      </c>
      <c r="N263" s="14" t="str">
        <f t="shared" si="30"/>
        <v/>
      </c>
      <c r="O263" s="14" t="str">
        <f t="shared" si="31"/>
        <v/>
      </c>
      <c r="P263" s="14" t="str">
        <f t="shared" si="32"/>
        <v/>
      </c>
      <c r="Q263" s="14" t="str">
        <f t="shared" si="33"/>
        <v/>
      </c>
      <c r="R263" s="14" t="str">
        <f t="shared" si="34"/>
        <v/>
      </c>
    </row>
    <row r="264" spans="1:18" x14ac:dyDescent="0.3">
      <c r="A264" s="6"/>
      <c r="B264" s="6"/>
      <c r="C264" s="8"/>
      <c r="D264" s="6"/>
      <c r="E264" s="6"/>
      <c r="F264" s="12"/>
      <c r="G264" s="13"/>
      <c r="H264" s="14" t="str">
        <f>IF($F264="","",$F264*IF($G264="",IFERROR(IF(VLOOKUP($B264,Facturen!$A$3:$W$304,7,FALSE)="",Instellingen!$B$4,VLOOKUP($B264,Facturen!$A$3:$W$304,7,FALSE)),Instellingen!$B$4),$G264))</f>
        <v/>
      </c>
      <c r="I264" s="14" t="str">
        <f t="shared" si="28"/>
        <v/>
      </c>
      <c r="J264" s="18" t="str">
        <f>IF($E264="","",IF($E264="SRD",1,IF($E264="USD",IFERROR(INDEX(Instellingen!$B$22:$B$221,MATCH($C264,Instellingen!$A$22:$A$221,1)),""),IF($E264="EUR",IFERROR(INDEX(Instellingen!$C$22:$C$221,MATCH($C264,Instellingen!$A$22:$A$221,1)),""),""))))</f>
        <v/>
      </c>
      <c r="K264" s="19" t="str">
        <f>IF($B264="","",IFERROR(VLOOKUP($B264,Facturen!$A$3:$W$304,5,FALSE),""))</f>
        <v/>
      </c>
      <c r="L264" s="18" t="str">
        <f>IF($K264="","",IF($K264="SRD",1,IF($K264="USD",IFERROR(INDEX(Instellingen!$B$22:$B$221,MATCH($C264,Instellingen!$A$22:$A$221,1)),""),IF($K264="EUR",IFERROR(INDEX(Instellingen!$C$22:$C$221,MATCH($C264,Instellingen!$A$22:$A$221,1)),""),""))))</f>
        <v/>
      </c>
      <c r="M264" s="14" t="str">
        <f t="shared" si="29"/>
        <v/>
      </c>
      <c r="N264" s="14" t="str">
        <f t="shared" si="30"/>
        <v/>
      </c>
      <c r="O264" s="14" t="str">
        <f t="shared" si="31"/>
        <v/>
      </c>
      <c r="P264" s="14" t="str">
        <f t="shared" si="32"/>
        <v/>
      </c>
      <c r="Q264" s="14" t="str">
        <f t="shared" si="33"/>
        <v/>
      </c>
      <c r="R264" s="14" t="str">
        <f t="shared" si="34"/>
        <v/>
      </c>
    </row>
    <row r="265" spans="1:18" x14ac:dyDescent="0.3">
      <c r="A265" s="6"/>
      <c r="B265" s="6"/>
      <c r="C265" s="8"/>
      <c r="D265" s="6"/>
      <c r="E265" s="6"/>
      <c r="F265" s="12"/>
      <c r="G265" s="13"/>
      <c r="H265" s="14" t="str">
        <f>IF($F265="","",$F265*IF($G265="",IFERROR(IF(VLOOKUP($B265,Facturen!$A$3:$W$304,7,FALSE)="",Instellingen!$B$4,VLOOKUP($B265,Facturen!$A$3:$W$304,7,FALSE)),Instellingen!$B$4),$G265))</f>
        <v/>
      </c>
      <c r="I265" s="14" t="str">
        <f t="shared" si="28"/>
        <v/>
      </c>
      <c r="J265" s="18" t="str">
        <f>IF($E265="","",IF($E265="SRD",1,IF($E265="USD",IFERROR(INDEX(Instellingen!$B$22:$B$221,MATCH($C265,Instellingen!$A$22:$A$221,1)),""),IF($E265="EUR",IFERROR(INDEX(Instellingen!$C$22:$C$221,MATCH($C265,Instellingen!$A$22:$A$221,1)),""),""))))</f>
        <v/>
      </c>
      <c r="K265" s="19" t="str">
        <f>IF($B265="","",IFERROR(VLOOKUP($B265,Facturen!$A$3:$W$304,5,FALSE),""))</f>
        <v/>
      </c>
      <c r="L265" s="18" t="str">
        <f>IF($K265="","",IF($K265="SRD",1,IF($K265="USD",IFERROR(INDEX(Instellingen!$B$22:$B$221,MATCH($C265,Instellingen!$A$22:$A$221,1)),""),IF($K265="EUR",IFERROR(INDEX(Instellingen!$C$22:$C$221,MATCH($C265,Instellingen!$A$22:$A$221,1)),""),""))))</f>
        <v/>
      </c>
      <c r="M265" s="14" t="str">
        <f t="shared" si="29"/>
        <v/>
      </c>
      <c r="N265" s="14" t="str">
        <f t="shared" si="30"/>
        <v/>
      </c>
      <c r="O265" s="14" t="str">
        <f t="shared" si="31"/>
        <v/>
      </c>
      <c r="P265" s="14" t="str">
        <f t="shared" si="32"/>
        <v/>
      </c>
      <c r="Q265" s="14" t="str">
        <f t="shared" si="33"/>
        <v/>
      </c>
      <c r="R265" s="14" t="str">
        <f t="shared" si="34"/>
        <v/>
      </c>
    </row>
    <row r="266" spans="1:18" x14ac:dyDescent="0.3">
      <c r="A266" s="6"/>
      <c r="B266" s="6"/>
      <c r="C266" s="8"/>
      <c r="D266" s="6"/>
      <c r="E266" s="6"/>
      <c r="F266" s="12"/>
      <c r="G266" s="13"/>
      <c r="H266" s="14" t="str">
        <f>IF($F266="","",$F266*IF($G266="",IFERROR(IF(VLOOKUP($B266,Facturen!$A$3:$W$304,7,FALSE)="",Instellingen!$B$4,VLOOKUP($B266,Facturen!$A$3:$W$304,7,FALSE)),Instellingen!$B$4),$G266))</f>
        <v/>
      </c>
      <c r="I266" s="14" t="str">
        <f t="shared" si="28"/>
        <v/>
      </c>
      <c r="J266" s="18" t="str">
        <f>IF($E266="","",IF($E266="SRD",1,IF($E266="USD",IFERROR(INDEX(Instellingen!$B$22:$B$221,MATCH($C266,Instellingen!$A$22:$A$221,1)),""),IF($E266="EUR",IFERROR(INDEX(Instellingen!$C$22:$C$221,MATCH($C266,Instellingen!$A$22:$A$221,1)),""),""))))</f>
        <v/>
      </c>
      <c r="K266" s="19" t="str">
        <f>IF($B266="","",IFERROR(VLOOKUP($B266,Facturen!$A$3:$W$304,5,FALSE),""))</f>
        <v/>
      </c>
      <c r="L266" s="18" t="str">
        <f>IF($K266="","",IF($K266="SRD",1,IF($K266="USD",IFERROR(INDEX(Instellingen!$B$22:$B$221,MATCH($C266,Instellingen!$A$22:$A$221,1)),""),IF($K266="EUR",IFERROR(INDEX(Instellingen!$C$22:$C$221,MATCH($C266,Instellingen!$A$22:$A$221,1)),""),""))))</f>
        <v/>
      </c>
      <c r="M266" s="14" t="str">
        <f t="shared" si="29"/>
        <v/>
      </c>
      <c r="N266" s="14" t="str">
        <f t="shared" si="30"/>
        <v/>
      </c>
      <c r="O266" s="14" t="str">
        <f t="shared" si="31"/>
        <v/>
      </c>
      <c r="P266" s="14" t="str">
        <f t="shared" si="32"/>
        <v/>
      </c>
      <c r="Q266" s="14" t="str">
        <f t="shared" si="33"/>
        <v/>
      </c>
      <c r="R266" s="14" t="str">
        <f t="shared" si="34"/>
        <v/>
      </c>
    </row>
    <row r="267" spans="1:18" x14ac:dyDescent="0.3">
      <c r="A267" s="6"/>
      <c r="B267" s="6"/>
      <c r="C267" s="8"/>
      <c r="D267" s="6"/>
      <c r="E267" s="6"/>
      <c r="F267" s="12"/>
      <c r="G267" s="13"/>
      <c r="H267" s="14" t="str">
        <f>IF($F267="","",$F267*IF($G267="",IFERROR(IF(VLOOKUP($B267,Facturen!$A$3:$W$304,7,FALSE)="",Instellingen!$B$4,VLOOKUP($B267,Facturen!$A$3:$W$304,7,FALSE)),Instellingen!$B$4),$G267))</f>
        <v/>
      </c>
      <c r="I267" s="14" t="str">
        <f t="shared" si="28"/>
        <v/>
      </c>
      <c r="J267" s="18" t="str">
        <f>IF($E267="","",IF($E267="SRD",1,IF($E267="USD",IFERROR(INDEX(Instellingen!$B$22:$B$221,MATCH($C267,Instellingen!$A$22:$A$221,1)),""),IF($E267="EUR",IFERROR(INDEX(Instellingen!$C$22:$C$221,MATCH($C267,Instellingen!$A$22:$A$221,1)),""),""))))</f>
        <v/>
      </c>
      <c r="K267" s="19" t="str">
        <f>IF($B267="","",IFERROR(VLOOKUP($B267,Facturen!$A$3:$W$304,5,FALSE),""))</f>
        <v/>
      </c>
      <c r="L267" s="18" t="str">
        <f>IF($K267="","",IF($K267="SRD",1,IF($K267="USD",IFERROR(INDEX(Instellingen!$B$22:$B$221,MATCH($C267,Instellingen!$A$22:$A$221,1)),""),IF($K267="EUR",IFERROR(INDEX(Instellingen!$C$22:$C$221,MATCH($C267,Instellingen!$A$22:$A$221,1)),""),""))))</f>
        <v/>
      </c>
      <c r="M267" s="14" t="str">
        <f t="shared" si="29"/>
        <v/>
      </c>
      <c r="N267" s="14" t="str">
        <f t="shared" si="30"/>
        <v/>
      </c>
      <c r="O267" s="14" t="str">
        <f t="shared" si="31"/>
        <v/>
      </c>
      <c r="P267" s="14" t="str">
        <f t="shared" si="32"/>
        <v/>
      </c>
      <c r="Q267" s="14" t="str">
        <f t="shared" si="33"/>
        <v/>
      </c>
      <c r="R267" s="14" t="str">
        <f t="shared" si="34"/>
        <v/>
      </c>
    </row>
    <row r="268" spans="1:18" x14ac:dyDescent="0.3">
      <c r="A268" s="6"/>
      <c r="B268" s="6"/>
      <c r="C268" s="8"/>
      <c r="D268" s="6"/>
      <c r="E268" s="6"/>
      <c r="F268" s="12"/>
      <c r="G268" s="13"/>
      <c r="H268" s="14" t="str">
        <f>IF($F268="","",$F268*IF($G268="",IFERROR(IF(VLOOKUP($B268,Facturen!$A$3:$W$304,7,FALSE)="",Instellingen!$B$4,VLOOKUP($B268,Facturen!$A$3:$W$304,7,FALSE)),Instellingen!$B$4),$G268))</f>
        <v/>
      </c>
      <c r="I268" s="14" t="str">
        <f t="shared" si="28"/>
        <v/>
      </c>
      <c r="J268" s="18" t="str">
        <f>IF($E268="","",IF($E268="SRD",1,IF($E268="USD",IFERROR(INDEX(Instellingen!$B$22:$B$221,MATCH($C268,Instellingen!$A$22:$A$221,1)),""),IF($E268="EUR",IFERROR(INDEX(Instellingen!$C$22:$C$221,MATCH($C268,Instellingen!$A$22:$A$221,1)),""),""))))</f>
        <v/>
      </c>
      <c r="K268" s="19" t="str">
        <f>IF($B268="","",IFERROR(VLOOKUP($B268,Facturen!$A$3:$W$304,5,FALSE),""))</f>
        <v/>
      </c>
      <c r="L268" s="18" t="str">
        <f>IF($K268="","",IF($K268="SRD",1,IF($K268="USD",IFERROR(INDEX(Instellingen!$B$22:$B$221,MATCH($C268,Instellingen!$A$22:$A$221,1)),""),IF($K268="EUR",IFERROR(INDEX(Instellingen!$C$22:$C$221,MATCH($C268,Instellingen!$A$22:$A$221,1)),""),""))))</f>
        <v/>
      </c>
      <c r="M268" s="14" t="str">
        <f t="shared" si="29"/>
        <v/>
      </c>
      <c r="N268" s="14" t="str">
        <f t="shared" si="30"/>
        <v/>
      </c>
      <c r="O268" s="14" t="str">
        <f t="shared" si="31"/>
        <v/>
      </c>
      <c r="P268" s="14" t="str">
        <f t="shared" si="32"/>
        <v/>
      </c>
      <c r="Q268" s="14" t="str">
        <f t="shared" si="33"/>
        <v/>
      </c>
      <c r="R268" s="14" t="str">
        <f t="shared" si="34"/>
        <v/>
      </c>
    </row>
    <row r="269" spans="1:18" x14ac:dyDescent="0.3">
      <c r="A269" s="6"/>
      <c r="B269" s="6"/>
      <c r="C269" s="8"/>
      <c r="D269" s="6"/>
      <c r="E269" s="6"/>
      <c r="F269" s="12"/>
      <c r="G269" s="13"/>
      <c r="H269" s="14" t="str">
        <f>IF($F269="","",$F269*IF($G269="",IFERROR(IF(VLOOKUP($B269,Facturen!$A$3:$W$304,7,FALSE)="",Instellingen!$B$4,VLOOKUP($B269,Facturen!$A$3:$W$304,7,FALSE)),Instellingen!$B$4),$G269))</f>
        <v/>
      </c>
      <c r="I269" s="14" t="str">
        <f t="shared" si="28"/>
        <v/>
      </c>
      <c r="J269" s="18" t="str">
        <f>IF($E269="","",IF($E269="SRD",1,IF($E269="USD",IFERROR(INDEX(Instellingen!$B$22:$B$221,MATCH($C269,Instellingen!$A$22:$A$221,1)),""),IF($E269="EUR",IFERROR(INDEX(Instellingen!$C$22:$C$221,MATCH($C269,Instellingen!$A$22:$A$221,1)),""),""))))</f>
        <v/>
      </c>
      <c r="K269" s="19" t="str">
        <f>IF($B269="","",IFERROR(VLOOKUP($B269,Facturen!$A$3:$W$304,5,FALSE),""))</f>
        <v/>
      </c>
      <c r="L269" s="18" t="str">
        <f>IF($K269="","",IF($K269="SRD",1,IF($K269="USD",IFERROR(INDEX(Instellingen!$B$22:$B$221,MATCH($C269,Instellingen!$A$22:$A$221,1)),""),IF($K269="EUR",IFERROR(INDEX(Instellingen!$C$22:$C$221,MATCH($C269,Instellingen!$A$22:$A$221,1)),""),""))))</f>
        <v/>
      </c>
      <c r="M269" s="14" t="str">
        <f t="shared" si="29"/>
        <v/>
      </c>
      <c r="N269" s="14" t="str">
        <f t="shared" si="30"/>
        <v/>
      </c>
      <c r="O269" s="14" t="str">
        <f t="shared" si="31"/>
        <v/>
      </c>
      <c r="P269" s="14" t="str">
        <f t="shared" si="32"/>
        <v/>
      </c>
      <c r="Q269" s="14" t="str">
        <f t="shared" si="33"/>
        <v/>
      </c>
      <c r="R269" s="14" t="str">
        <f t="shared" si="34"/>
        <v/>
      </c>
    </row>
    <row r="270" spans="1:18" x14ac:dyDescent="0.3">
      <c r="A270" s="6"/>
      <c r="B270" s="6"/>
      <c r="C270" s="8"/>
      <c r="D270" s="6"/>
      <c r="E270" s="6"/>
      <c r="F270" s="12"/>
      <c r="G270" s="13"/>
      <c r="H270" s="14" t="str">
        <f>IF($F270="","",$F270*IF($G270="",IFERROR(IF(VLOOKUP($B270,Facturen!$A$3:$W$304,7,FALSE)="",Instellingen!$B$4,VLOOKUP($B270,Facturen!$A$3:$W$304,7,FALSE)),Instellingen!$B$4),$G270))</f>
        <v/>
      </c>
      <c r="I270" s="14" t="str">
        <f t="shared" si="28"/>
        <v/>
      </c>
      <c r="J270" s="18" t="str">
        <f>IF($E270="","",IF($E270="SRD",1,IF($E270="USD",IFERROR(INDEX(Instellingen!$B$22:$B$221,MATCH($C270,Instellingen!$A$22:$A$221,1)),""),IF($E270="EUR",IFERROR(INDEX(Instellingen!$C$22:$C$221,MATCH($C270,Instellingen!$A$22:$A$221,1)),""),""))))</f>
        <v/>
      </c>
      <c r="K270" s="19" t="str">
        <f>IF($B270="","",IFERROR(VLOOKUP($B270,Facturen!$A$3:$W$304,5,FALSE),""))</f>
        <v/>
      </c>
      <c r="L270" s="18" t="str">
        <f>IF($K270="","",IF($K270="SRD",1,IF($K270="USD",IFERROR(INDEX(Instellingen!$B$22:$B$221,MATCH($C270,Instellingen!$A$22:$A$221,1)),""),IF($K270="EUR",IFERROR(INDEX(Instellingen!$C$22:$C$221,MATCH($C270,Instellingen!$A$22:$A$221,1)),""),""))))</f>
        <v/>
      </c>
      <c r="M270" s="14" t="str">
        <f t="shared" si="29"/>
        <v/>
      </c>
      <c r="N270" s="14" t="str">
        <f t="shared" si="30"/>
        <v/>
      </c>
      <c r="O270" s="14" t="str">
        <f t="shared" si="31"/>
        <v/>
      </c>
      <c r="P270" s="14" t="str">
        <f t="shared" si="32"/>
        <v/>
      </c>
      <c r="Q270" s="14" t="str">
        <f t="shared" si="33"/>
        <v/>
      </c>
      <c r="R270" s="14" t="str">
        <f t="shared" si="34"/>
        <v/>
      </c>
    </row>
    <row r="271" spans="1:18" x14ac:dyDescent="0.3">
      <c r="A271" s="6"/>
      <c r="B271" s="6"/>
      <c r="C271" s="8"/>
      <c r="D271" s="6"/>
      <c r="E271" s="6"/>
      <c r="F271" s="12"/>
      <c r="G271" s="13"/>
      <c r="H271" s="14" t="str">
        <f>IF($F271="","",$F271*IF($G271="",IFERROR(IF(VLOOKUP($B271,Facturen!$A$3:$W$304,7,FALSE)="",Instellingen!$B$4,VLOOKUP($B271,Facturen!$A$3:$W$304,7,FALSE)),Instellingen!$B$4),$G271))</f>
        <v/>
      </c>
      <c r="I271" s="14" t="str">
        <f t="shared" si="28"/>
        <v/>
      </c>
      <c r="J271" s="18" t="str">
        <f>IF($E271="","",IF($E271="SRD",1,IF($E271="USD",IFERROR(INDEX(Instellingen!$B$22:$B$221,MATCH($C271,Instellingen!$A$22:$A$221,1)),""),IF($E271="EUR",IFERROR(INDEX(Instellingen!$C$22:$C$221,MATCH($C271,Instellingen!$A$22:$A$221,1)),""),""))))</f>
        <v/>
      </c>
      <c r="K271" s="19" t="str">
        <f>IF($B271="","",IFERROR(VLOOKUP($B271,Facturen!$A$3:$W$304,5,FALSE),""))</f>
        <v/>
      </c>
      <c r="L271" s="18" t="str">
        <f>IF($K271="","",IF($K271="SRD",1,IF($K271="USD",IFERROR(INDEX(Instellingen!$B$22:$B$221,MATCH($C271,Instellingen!$A$22:$A$221,1)),""),IF($K271="EUR",IFERROR(INDEX(Instellingen!$C$22:$C$221,MATCH($C271,Instellingen!$A$22:$A$221,1)),""),""))))</f>
        <v/>
      </c>
      <c r="M271" s="14" t="str">
        <f t="shared" si="29"/>
        <v/>
      </c>
      <c r="N271" s="14" t="str">
        <f t="shared" si="30"/>
        <v/>
      </c>
      <c r="O271" s="14" t="str">
        <f t="shared" si="31"/>
        <v/>
      </c>
      <c r="P271" s="14" t="str">
        <f t="shared" si="32"/>
        <v/>
      </c>
      <c r="Q271" s="14" t="str">
        <f t="shared" si="33"/>
        <v/>
      </c>
      <c r="R271" s="14" t="str">
        <f t="shared" si="34"/>
        <v/>
      </c>
    </row>
    <row r="272" spans="1:18" x14ac:dyDescent="0.3">
      <c r="A272" s="6"/>
      <c r="B272" s="6"/>
      <c r="C272" s="8"/>
      <c r="D272" s="6"/>
      <c r="E272" s="6"/>
      <c r="F272" s="12"/>
      <c r="G272" s="13"/>
      <c r="H272" s="14" t="str">
        <f>IF($F272="","",$F272*IF($G272="",IFERROR(IF(VLOOKUP($B272,Facturen!$A$3:$W$304,7,FALSE)="",Instellingen!$B$4,VLOOKUP($B272,Facturen!$A$3:$W$304,7,FALSE)),Instellingen!$B$4),$G272))</f>
        <v/>
      </c>
      <c r="I272" s="14" t="str">
        <f t="shared" si="28"/>
        <v/>
      </c>
      <c r="J272" s="18" t="str">
        <f>IF($E272="","",IF($E272="SRD",1,IF($E272="USD",IFERROR(INDEX(Instellingen!$B$22:$B$221,MATCH($C272,Instellingen!$A$22:$A$221,1)),""),IF($E272="EUR",IFERROR(INDEX(Instellingen!$C$22:$C$221,MATCH($C272,Instellingen!$A$22:$A$221,1)),""),""))))</f>
        <v/>
      </c>
      <c r="K272" s="19" t="str">
        <f>IF($B272="","",IFERROR(VLOOKUP($B272,Facturen!$A$3:$W$304,5,FALSE),""))</f>
        <v/>
      </c>
      <c r="L272" s="18" t="str">
        <f>IF($K272="","",IF($K272="SRD",1,IF($K272="USD",IFERROR(INDEX(Instellingen!$B$22:$B$221,MATCH($C272,Instellingen!$A$22:$A$221,1)),""),IF($K272="EUR",IFERROR(INDEX(Instellingen!$C$22:$C$221,MATCH($C272,Instellingen!$A$22:$A$221,1)),""),""))))</f>
        <v/>
      </c>
      <c r="M272" s="14" t="str">
        <f t="shared" si="29"/>
        <v/>
      </c>
      <c r="N272" s="14" t="str">
        <f t="shared" si="30"/>
        <v/>
      </c>
      <c r="O272" s="14" t="str">
        <f t="shared" si="31"/>
        <v/>
      </c>
      <c r="P272" s="14" t="str">
        <f t="shared" si="32"/>
        <v/>
      </c>
      <c r="Q272" s="14" t="str">
        <f t="shared" si="33"/>
        <v/>
      </c>
      <c r="R272" s="14" t="str">
        <f t="shared" si="34"/>
        <v/>
      </c>
    </row>
    <row r="273" spans="1:18" x14ac:dyDescent="0.3">
      <c r="A273" s="6"/>
      <c r="B273" s="6"/>
      <c r="C273" s="8"/>
      <c r="D273" s="6"/>
      <c r="E273" s="6"/>
      <c r="F273" s="12"/>
      <c r="G273" s="13"/>
      <c r="H273" s="14" t="str">
        <f>IF($F273="","",$F273*IF($G273="",IFERROR(IF(VLOOKUP($B273,Facturen!$A$3:$W$304,7,FALSE)="",Instellingen!$B$4,VLOOKUP($B273,Facturen!$A$3:$W$304,7,FALSE)),Instellingen!$B$4),$G273))</f>
        <v/>
      </c>
      <c r="I273" s="14" t="str">
        <f t="shared" si="28"/>
        <v/>
      </c>
      <c r="J273" s="18" t="str">
        <f>IF($E273="","",IF($E273="SRD",1,IF($E273="USD",IFERROR(INDEX(Instellingen!$B$22:$B$221,MATCH($C273,Instellingen!$A$22:$A$221,1)),""),IF($E273="EUR",IFERROR(INDEX(Instellingen!$C$22:$C$221,MATCH($C273,Instellingen!$A$22:$A$221,1)),""),""))))</f>
        <v/>
      </c>
      <c r="K273" s="19" t="str">
        <f>IF($B273="","",IFERROR(VLOOKUP($B273,Facturen!$A$3:$W$304,5,FALSE),""))</f>
        <v/>
      </c>
      <c r="L273" s="18" t="str">
        <f>IF($K273="","",IF($K273="SRD",1,IF($K273="USD",IFERROR(INDEX(Instellingen!$B$22:$B$221,MATCH($C273,Instellingen!$A$22:$A$221,1)),""),IF($K273="EUR",IFERROR(INDEX(Instellingen!$C$22:$C$221,MATCH($C273,Instellingen!$A$22:$A$221,1)),""),""))))</f>
        <v/>
      </c>
      <c r="M273" s="14" t="str">
        <f t="shared" si="29"/>
        <v/>
      </c>
      <c r="N273" s="14" t="str">
        <f t="shared" si="30"/>
        <v/>
      </c>
      <c r="O273" s="14" t="str">
        <f t="shared" si="31"/>
        <v/>
      </c>
      <c r="P273" s="14" t="str">
        <f t="shared" si="32"/>
        <v/>
      </c>
      <c r="Q273" s="14" t="str">
        <f t="shared" si="33"/>
        <v/>
      </c>
      <c r="R273" s="14" t="str">
        <f t="shared" si="34"/>
        <v/>
      </c>
    </row>
    <row r="274" spans="1:18" x14ac:dyDescent="0.3">
      <c r="A274" s="6"/>
      <c r="B274" s="6"/>
      <c r="C274" s="8"/>
      <c r="D274" s="6"/>
      <c r="E274" s="6"/>
      <c r="F274" s="12"/>
      <c r="G274" s="13"/>
      <c r="H274" s="14" t="str">
        <f>IF($F274="","",$F274*IF($G274="",IFERROR(IF(VLOOKUP($B274,Facturen!$A$3:$W$304,7,FALSE)="",Instellingen!$B$4,VLOOKUP($B274,Facturen!$A$3:$W$304,7,FALSE)),Instellingen!$B$4),$G274))</f>
        <v/>
      </c>
      <c r="I274" s="14" t="str">
        <f t="shared" si="28"/>
        <v/>
      </c>
      <c r="J274" s="18" t="str">
        <f>IF($E274="","",IF($E274="SRD",1,IF($E274="USD",IFERROR(INDEX(Instellingen!$B$22:$B$221,MATCH($C274,Instellingen!$A$22:$A$221,1)),""),IF($E274="EUR",IFERROR(INDEX(Instellingen!$C$22:$C$221,MATCH($C274,Instellingen!$A$22:$A$221,1)),""),""))))</f>
        <v/>
      </c>
      <c r="K274" s="19" t="str">
        <f>IF($B274="","",IFERROR(VLOOKUP($B274,Facturen!$A$3:$W$304,5,FALSE),""))</f>
        <v/>
      </c>
      <c r="L274" s="18" t="str">
        <f>IF($K274="","",IF($K274="SRD",1,IF($K274="USD",IFERROR(INDEX(Instellingen!$B$22:$B$221,MATCH($C274,Instellingen!$A$22:$A$221,1)),""),IF($K274="EUR",IFERROR(INDEX(Instellingen!$C$22:$C$221,MATCH($C274,Instellingen!$A$22:$A$221,1)),""),""))))</f>
        <v/>
      </c>
      <c r="M274" s="14" t="str">
        <f t="shared" si="29"/>
        <v/>
      </c>
      <c r="N274" s="14" t="str">
        <f t="shared" si="30"/>
        <v/>
      </c>
      <c r="O274" s="14" t="str">
        <f t="shared" si="31"/>
        <v/>
      </c>
      <c r="P274" s="14" t="str">
        <f t="shared" si="32"/>
        <v/>
      </c>
      <c r="Q274" s="14" t="str">
        <f t="shared" si="33"/>
        <v/>
      </c>
      <c r="R274" s="14" t="str">
        <f t="shared" si="34"/>
        <v/>
      </c>
    </row>
    <row r="275" spans="1:18" x14ac:dyDescent="0.3">
      <c r="A275" s="6"/>
      <c r="B275" s="6"/>
      <c r="C275" s="8"/>
      <c r="D275" s="6"/>
      <c r="E275" s="6"/>
      <c r="F275" s="12"/>
      <c r="G275" s="13"/>
      <c r="H275" s="14" t="str">
        <f>IF($F275="","",$F275*IF($G275="",IFERROR(IF(VLOOKUP($B275,Facturen!$A$3:$W$304,7,FALSE)="",Instellingen!$B$4,VLOOKUP($B275,Facturen!$A$3:$W$304,7,FALSE)),Instellingen!$B$4),$G275))</f>
        <v/>
      </c>
      <c r="I275" s="14" t="str">
        <f t="shared" si="28"/>
        <v/>
      </c>
      <c r="J275" s="18" t="str">
        <f>IF($E275="","",IF($E275="SRD",1,IF($E275="USD",IFERROR(INDEX(Instellingen!$B$22:$B$221,MATCH($C275,Instellingen!$A$22:$A$221,1)),""),IF($E275="EUR",IFERROR(INDEX(Instellingen!$C$22:$C$221,MATCH($C275,Instellingen!$A$22:$A$221,1)),""),""))))</f>
        <v/>
      </c>
      <c r="K275" s="19" t="str">
        <f>IF($B275="","",IFERROR(VLOOKUP($B275,Facturen!$A$3:$W$304,5,FALSE),""))</f>
        <v/>
      </c>
      <c r="L275" s="18" t="str">
        <f>IF($K275="","",IF($K275="SRD",1,IF($K275="USD",IFERROR(INDEX(Instellingen!$B$22:$B$221,MATCH($C275,Instellingen!$A$22:$A$221,1)),""),IF($K275="EUR",IFERROR(INDEX(Instellingen!$C$22:$C$221,MATCH($C275,Instellingen!$A$22:$A$221,1)),""),""))))</f>
        <v/>
      </c>
      <c r="M275" s="14" t="str">
        <f t="shared" si="29"/>
        <v/>
      </c>
      <c r="N275" s="14" t="str">
        <f t="shared" si="30"/>
        <v/>
      </c>
      <c r="O275" s="14" t="str">
        <f t="shared" si="31"/>
        <v/>
      </c>
      <c r="P275" s="14" t="str">
        <f t="shared" si="32"/>
        <v/>
      </c>
      <c r="Q275" s="14" t="str">
        <f t="shared" si="33"/>
        <v/>
      </c>
      <c r="R275" s="14" t="str">
        <f t="shared" si="34"/>
        <v/>
      </c>
    </row>
    <row r="276" spans="1:18" x14ac:dyDescent="0.3">
      <c r="A276" s="6"/>
      <c r="B276" s="6"/>
      <c r="C276" s="8"/>
      <c r="D276" s="6"/>
      <c r="E276" s="6"/>
      <c r="F276" s="12"/>
      <c r="G276" s="13"/>
      <c r="H276" s="14" t="str">
        <f>IF($F276="","",$F276*IF($G276="",IFERROR(IF(VLOOKUP($B276,Facturen!$A$3:$W$304,7,FALSE)="",Instellingen!$B$4,VLOOKUP($B276,Facturen!$A$3:$W$304,7,FALSE)),Instellingen!$B$4),$G276))</f>
        <v/>
      </c>
      <c r="I276" s="14" t="str">
        <f t="shared" si="28"/>
        <v/>
      </c>
      <c r="J276" s="18" t="str">
        <f>IF($E276="","",IF($E276="SRD",1,IF($E276="USD",IFERROR(INDEX(Instellingen!$B$22:$B$221,MATCH($C276,Instellingen!$A$22:$A$221,1)),""),IF($E276="EUR",IFERROR(INDEX(Instellingen!$C$22:$C$221,MATCH($C276,Instellingen!$A$22:$A$221,1)),""),""))))</f>
        <v/>
      </c>
      <c r="K276" s="19" t="str">
        <f>IF($B276="","",IFERROR(VLOOKUP($B276,Facturen!$A$3:$W$304,5,FALSE),""))</f>
        <v/>
      </c>
      <c r="L276" s="18" t="str">
        <f>IF($K276="","",IF($K276="SRD",1,IF($K276="USD",IFERROR(INDEX(Instellingen!$B$22:$B$221,MATCH($C276,Instellingen!$A$22:$A$221,1)),""),IF($K276="EUR",IFERROR(INDEX(Instellingen!$C$22:$C$221,MATCH($C276,Instellingen!$A$22:$A$221,1)),""),""))))</f>
        <v/>
      </c>
      <c r="M276" s="14" t="str">
        <f t="shared" si="29"/>
        <v/>
      </c>
      <c r="N276" s="14" t="str">
        <f t="shared" si="30"/>
        <v/>
      </c>
      <c r="O276" s="14" t="str">
        <f t="shared" si="31"/>
        <v/>
      </c>
      <c r="P276" s="14" t="str">
        <f t="shared" si="32"/>
        <v/>
      </c>
      <c r="Q276" s="14" t="str">
        <f t="shared" si="33"/>
        <v/>
      </c>
      <c r="R276" s="14" t="str">
        <f t="shared" si="34"/>
        <v/>
      </c>
    </row>
    <row r="277" spans="1:18" x14ac:dyDescent="0.3">
      <c r="A277" s="6"/>
      <c r="B277" s="6"/>
      <c r="C277" s="8"/>
      <c r="D277" s="6"/>
      <c r="E277" s="6"/>
      <c r="F277" s="12"/>
      <c r="G277" s="13"/>
      <c r="H277" s="14" t="str">
        <f>IF($F277="","",$F277*IF($G277="",IFERROR(IF(VLOOKUP($B277,Facturen!$A$3:$W$304,7,FALSE)="",Instellingen!$B$4,VLOOKUP($B277,Facturen!$A$3:$W$304,7,FALSE)),Instellingen!$B$4),$G277))</f>
        <v/>
      </c>
      <c r="I277" s="14" t="str">
        <f t="shared" si="28"/>
        <v/>
      </c>
      <c r="J277" s="18" t="str">
        <f>IF($E277="","",IF($E277="SRD",1,IF($E277="USD",IFERROR(INDEX(Instellingen!$B$22:$B$221,MATCH($C277,Instellingen!$A$22:$A$221,1)),""),IF($E277="EUR",IFERROR(INDEX(Instellingen!$C$22:$C$221,MATCH($C277,Instellingen!$A$22:$A$221,1)),""),""))))</f>
        <v/>
      </c>
      <c r="K277" s="19" t="str">
        <f>IF($B277="","",IFERROR(VLOOKUP($B277,Facturen!$A$3:$W$304,5,FALSE),""))</f>
        <v/>
      </c>
      <c r="L277" s="18" t="str">
        <f>IF($K277="","",IF($K277="SRD",1,IF($K277="USD",IFERROR(INDEX(Instellingen!$B$22:$B$221,MATCH($C277,Instellingen!$A$22:$A$221,1)),""),IF($K277="EUR",IFERROR(INDEX(Instellingen!$C$22:$C$221,MATCH($C277,Instellingen!$A$22:$A$221,1)),""),""))))</f>
        <v/>
      </c>
      <c r="M277" s="14" t="str">
        <f t="shared" si="29"/>
        <v/>
      </c>
      <c r="N277" s="14" t="str">
        <f t="shared" si="30"/>
        <v/>
      </c>
      <c r="O277" s="14" t="str">
        <f t="shared" si="31"/>
        <v/>
      </c>
      <c r="P277" s="14" t="str">
        <f t="shared" si="32"/>
        <v/>
      </c>
      <c r="Q277" s="14" t="str">
        <f t="shared" si="33"/>
        <v/>
      </c>
      <c r="R277" s="14" t="str">
        <f t="shared" si="34"/>
        <v/>
      </c>
    </row>
    <row r="278" spans="1:18" x14ac:dyDescent="0.3">
      <c r="A278" s="6"/>
      <c r="B278" s="6"/>
      <c r="C278" s="8"/>
      <c r="D278" s="6"/>
      <c r="E278" s="6"/>
      <c r="F278" s="12"/>
      <c r="G278" s="13"/>
      <c r="H278" s="14" t="str">
        <f>IF($F278="","",$F278*IF($G278="",IFERROR(IF(VLOOKUP($B278,Facturen!$A$3:$W$304,7,FALSE)="",Instellingen!$B$4,VLOOKUP($B278,Facturen!$A$3:$W$304,7,FALSE)),Instellingen!$B$4),$G278))</f>
        <v/>
      </c>
      <c r="I278" s="14" t="str">
        <f t="shared" si="28"/>
        <v/>
      </c>
      <c r="J278" s="18" t="str">
        <f>IF($E278="","",IF($E278="SRD",1,IF($E278="USD",IFERROR(INDEX(Instellingen!$B$22:$B$221,MATCH($C278,Instellingen!$A$22:$A$221,1)),""),IF($E278="EUR",IFERROR(INDEX(Instellingen!$C$22:$C$221,MATCH($C278,Instellingen!$A$22:$A$221,1)),""),""))))</f>
        <v/>
      </c>
      <c r="K278" s="19" t="str">
        <f>IF($B278="","",IFERROR(VLOOKUP($B278,Facturen!$A$3:$W$304,5,FALSE),""))</f>
        <v/>
      </c>
      <c r="L278" s="18" t="str">
        <f>IF($K278="","",IF($K278="SRD",1,IF($K278="USD",IFERROR(INDEX(Instellingen!$B$22:$B$221,MATCH($C278,Instellingen!$A$22:$A$221,1)),""),IF($K278="EUR",IFERROR(INDEX(Instellingen!$C$22:$C$221,MATCH($C278,Instellingen!$A$22:$A$221,1)),""),""))))</f>
        <v/>
      </c>
      <c r="M278" s="14" t="str">
        <f t="shared" si="29"/>
        <v/>
      </c>
      <c r="N278" s="14" t="str">
        <f t="shared" si="30"/>
        <v/>
      </c>
      <c r="O278" s="14" t="str">
        <f t="shared" si="31"/>
        <v/>
      </c>
      <c r="P278" s="14" t="str">
        <f t="shared" si="32"/>
        <v/>
      </c>
      <c r="Q278" s="14" t="str">
        <f t="shared" si="33"/>
        <v/>
      </c>
      <c r="R278" s="14" t="str">
        <f t="shared" si="34"/>
        <v/>
      </c>
    </row>
    <row r="279" spans="1:18" x14ac:dyDescent="0.3">
      <c r="A279" s="6"/>
      <c r="B279" s="6"/>
      <c r="C279" s="8"/>
      <c r="D279" s="6"/>
      <c r="E279" s="6"/>
      <c r="F279" s="12"/>
      <c r="G279" s="13"/>
      <c r="H279" s="14" t="str">
        <f>IF($F279="","",$F279*IF($G279="",IFERROR(IF(VLOOKUP($B279,Facturen!$A$3:$W$304,7,FALSE)="",Instellingen!$B$4,VLOOKUP($B279,Facturen!$A$3:$W$304,7,FALSE)),Instellingen!$B$4),$G279))</f>
        <v/>
      </c>
      <c r="I279" s="14" t="str">
        <f t="shared" si="28"/>
        <v/>
      </c>
      <c r="J279" s="18" t="str">
        <f>IF($E279="","",IF($E279="SRD",1,IF($E279="USD",IFERROR(INDEX(Instellingen!$B$22:$B$221,MATCH($C279,Instellingen!$A$22:$A$221,1)),""),IF($E279="EUR",IFERROR(INDEX(Instellingen!$C$22:$C$221,MATCH($C279,Instellingen!$A$22:$A$221,1)),""),""))))</f>
        <v/>
      </c>
      <c r="K279" s="19" t="str">
        <f>IF($B279="","",IFERROR(VLOOKUP($B279,Facturen!$A$3:$W$304,5,FALSE),""))</f>
        <v/>
      </c>
      <c r="L279" s="18" t="str">
        <f>IF($K279="","",IF($K279="SRD",1,IF($K279="USD",IFERROR(INDEX(Instellingen!$B$22:$B$221,MATCH($C279,Instellingen!$A$22:$A$221,1)),""),IF($K279="EUR",IFERROR(INDEX(Instellingen!$C$22:$C$221,MATCH($C279,Instellingen!$A$22:$A$221,1)),""),""))))</f>
        <v/>
      </c>
      <c r="M279" s="14" t="str">
        <f t="shared" si="29"/>
        <v/>
      </c>
      <c r="N279" s="14" t="str">
        <f t="shared" si="30"/>
        <v/>
      </c>
      <c r="O279" s="14" t="str">
        <f t="shared" si="31"/>
        <v/>
      </c>
      <c r="P279" s="14" t="str">
        <f t="shared" si="32"/>
        <v/>
      </c>
      <c r="Q279" s="14" t="str">
        <f t="shared" si="33"/>
        <v/>
      </c>
      <c r="R279" s="14" t="str">
        <f t="shared" si="34"/>
        <v/>
      </c>
    </row>
    <row r="280" spans="1:18" x14ac:dyDescent="0.3">
      <c r="A280" s="6"/>
      <c r="B280" s="6"/>
      <c r="C280" s="8"/>
      <c r="D280" s="6"/>
      <c r="E280" s="6"/>
      <c r="F280" s="12"/>
      <c r="G280" s="13"/>
      <c r="H280" s="14" t="str">
        <f>IF($F280="","",$F280*IF($G280="",IFERROR(IF(VLOOKUP($B280,Facturen!$A$3:$W$304,7,FALSE)="",Instellingen!$B$4,VLOOKUP($B280,Facturen!$A$3:$W$304,7,FALSE)),Instellingen!$B$4),$G280))</f>
        <v/>
      </c>
      <c r="I280" s="14" t="str">
        <f t="shared" si="28"/>
        <v/>
      </c>
      <c r="J280" s="18" t="str">
        <f>IF($E280="","",IF($E280="SRD",1,IF($E280="USD",IFERROR(INDEX(Instellingen!$B$22:$B$221,MATCH($C280,Instellingen!$A$22:$A$221,1)),""),IF($E280="EUR",IFERROR(INDEX(Instellingen!$C$22:$C$221,MATCH($C280,Instellingen!$A$22:$A$221,1)),""),""))))</f>
        <v/>
      </c>
      <c r="K280" s="19" t="str">
        <f>IF($B280="","",IFERROR(VLOOKUP($B280,Facturen!$A$3:$W$304,5,FALSE),""))</f>
        <v/>
      </c>
      <c r="L280" s="18" t="str">
        <f>IF($K280="","",IF($K280="SRD",1,IF($K280="USD",IFERROR(INDEX(Instellingen!$B$22:$B$221,MATCH($C280,Instellingen!$A$22:$A$221,1)),""),IF($K280="EUR",IFERROR(INDEX(Instellingen!$C$22:$C$221,MATCH($C280,Instellingen!$A$22:$A$221,1)),""),""))))</f>
        <v/>
      </c>
      <c r="M280" s="14" t="str">
        <f t="shared" si="29"/>
        <v/>
      </c>
      <c r="N280" s="14" t="str">
        <f t="shared" si="30"/>
        <v/>
      </c>
      <c r="O280" s="14" t="str">
        <f t="shared" si="31"/>
        <v/>
      </c>
      <c r="P280" s="14" t="str">
        <f t="shared" si="32"/>
        <v/>
      </c>
      <c r="Q280" s="14" t="str">
        <f t="shared" si="33"/>
        <v/>
      </c>
      <c r="R280" s="14" t="str">
        <f t="shared" si="34"/>
        <v/>
      </c>
    </row>
    <row r="281" spans="1:18" x14ac:dyDescent="0.3">
      <c r="A281" s="6"/>
      <c r="B281" s="6"/>
      <c r="C281" s="8"/>
      <c r="D281" s="6"/>
      <c r="E281" s="6"/>
      <c r="F281" s="12"/>
      <c r="G281" s="13"/>
      <c r="H281" s="14" t="str">
        <f>IF($F281="","",$F281*IF($G281="",IFERROR(IF(VLOOKUP($B281,Facturen!$A$3:$W$304,7,FALSE)="",Instellingen!$B$4,VLOOKUP($B281,Facturen!$A$3:$W$304,7,FALSE)),Instellingen!$B$4),$G281))</f>
        <v/>
      </c>
      <c r="I281" s="14" t="str">
        <f t="shared" si="28"/>
        <v/>
      </c>
      <c r="J281" s="18" t="str">
        <f>IF($E281="","",IF($E281="SRD",1,IF($E281="USD",IFERROR(INDEX(Instellingen!$B$22:$B$221,MATCH($C281,Instellingen!$A$22:$A$221,1)),""),IF($E281="EUR",IFERROR(INDEX(Instellingen!$C$22:$C$221,MATCH($C281,Instellingen!$A$22:$A$221,1)),""),""))))</f>
        <v/>
      </c>
      <c r="K281" s="19" t="str">
        <f>IF($B281="","",IFERROR(VLOOKUP($B281,Facturen!$A$3:$W$304,5,FALSE),""))</f>
        <v/>
      </c>
      <c r="L281" s="18" t="str">
        <f>IF($K281="","",IF($K281="SRD",1,IF($K281="USD",IFERROR(INDEX(Instellingen!$B$22:$B$221,MATCH($C281,Instellingen!$A$22:$A$221,1)),""),IF($K281="EUR",IFERROR(INDEX(Instellingen!$C$22:$C$221,MATCH($C281,Instellingen!$A$22:$A$221,1)),""),""))))</f>
        <v/>
      </c>
      <c r="M281" s="14" t="str">
        <f t="shared" si="29"/>
        <v/>
      </c>
      <c r="N281" s="14" t="str">
        <f t="shared" si="30"/>
        <v/>
      </c>
      <c r="O281" s="14" t="str">
        <f t="shared" si="31"/>
        <v/>
      </c>
      <c r="P281" s="14" t="str">
        <f t="shared" si="32"/>
        <v/>
      </c>
      <c r="Q281" s="14" t="str">
        <f t="shared" si="33"/>
        <v/>
      </c>
      <c r="R281" s="14" t="str">
        <f t="shared" si="34"/>
        <v/>
      </c>
    </row>
    <row r="282" spans="1:18" x14ac:dyDescent="0.3">
      <c r="A282" s="6"/>
      <c r="B282" s="6"/>
      <c r="C282" s="8"/>
      <c r="D282" s="6"/>
      <c r="E282" s="6"/>
      <c r="F282" s="12"/>
      <c r="G282" s="13"/>
      <c r="H282" s="14" t="str">
        <f>IF($F282="","",$F282*IF($G282="",IFERROR(IF(VLOOKUP($B282,Facturen!$A$3:$W$304,7,FALSE)="",Instellingen!$B$4,VLOOKUP($B282,Facturen!$A$3:$W$304,7,FALSE)),Instellingen!$B$4),$G282))</f>
        <v/>
      </c>
      <c r="I282" s="14" t="str">
        <f t="shared" si="28"/>
        <v/>
      </c>
      <c r="J282" s="18" t="str">
        <f>IF($E282="","",IF($E282="SRD",1,IF($E282="USD",IFERROR(INDEX(Instellingen!$B$22:$B$221,MATCH($C282,Instellingen!$A$22:$A$221,1)),""),IF($E282="EUR",IFERROR(INDEX(Instellingen!$C$22:$C$221,MATCH($C282,Instellingen!$A$22:$A$221,1)),""),""))))</f>
        <v/>
      </c>
      <c r="K282" s="19" t="str">
        <f>IF($B282="","",IFERROR(VLOOKUP($B282,Facturen!$A$3:$W$304,5,FALSE),""))</f>
        <v/>
      </c>
      <c r="L282" s="18" t="str">
        <f>IF($K282="","",IF($K282="SRD",1,IF($K282="USD",IFERROR(INDEX(Instellingen!$B$22:$B$221,MATCH($C282,Instellingen!$A$22:$A$221,1)),""),IF($K282="EUR",IFERROR(INDEX(Instellingen!$C$22:$C$221,MATCH($C282,Instellingen!$A$22:$A$221,1)),""),""))))</f>
        <v/>
      </c>
      <c r="M282" s="14" t="str">
        <f t="shared" si="29"/>
        <v/>
      </c>
      <c r="N282" s="14" t="str">
        <f t="shared" si="30"/>
        <v/>
      </c>
      <c r="O282" s="14" t="str">
        <f t="shared" si="31"/>
        <v/>
      </c>
      <c r="P282" s="14" t="str">
        <f t="shared" si="32"/>
        <v/>
      </c>
      <c r="Q282" s="14" t="str">
        <f t="shared" si="33"/>
        <v/>
      </c>
      <c r="R282" s="14" t="str">
        <f t="shared" si="34"/>
        <v/>
      </c>
    </row>
    <row r="283" spans="1:18" x14ac:dyDescent="0.3">
      <c r="A283" s="6"/>
      <c r="B283" s="6"/>
      <c r="C283" s="8"/>
      <c r="D283" s="6"/>
      <c r="E283" s="6"/>
      <c r="F283" s="12"/>
      <c r="G283" s="13"/>
      <c r="H283" s="14" t="str">
        <f>IF($F283="","",$F283*IF($G283="",IFERROR(IF(VLOOKUP($B283,Facturen!$A$3:$W$304,7,FALSE)="",Instellingen!$B$4,VLOOKUP($B283,Facturen!$A$3:$W$304,7,FALSE)),Instellingen!$B$4),$G283))</f>
        <v/>
      </c>
      <c r="I283" s="14" t="str">
        <f t="shared" si="28"/>
        <v/>
      </c>
      <c r="J283" s="18" t="str">
        <f>IF($E283="","",IF($E283="SRD",1,IF($E283="USD",IFERROR(INDEX(Instellingen!$B$22:$B$221,MATCH($C283,Instellingen!$A$22:$A$221,1)),""),IF($E283="EUR",IFERROR(INDEX(Instellingen!$C$22:$C$221,MATCH($C283,Instellingen!$A$22:$A$221,1)),""),""))))</f>
        <v/>
      </c>
      <c r="K283" s="19" t="str">
        <f>IF($B283="","",IFERROR(VLOOKUP($B283,Facturen!$A$3:$W$304,5,FALSE),""))</f>
        <v/>
      </c>
      <c r="L283" s="18" t="str">
        <f>IF($K283="","",IF($K283="SRD",1,IF($K283="USD",IFERROR(INDEX(Instellingen!$B$22:$B$221,MATCH($C283,Instellingen!$A$22:$A$221,1)),""),IF($K283="EUR",IFERROR(INDEX(Instellingen!$C$22:$C$221,MATCH($C283,Instellingen!$A$22:$A$221,1)),""),""))))</f>
        <v/>
      </c>
      <c r="M283" s="14" t="str">
        <f t="shared" si="29"/>
        <v/>
      </c>
      <c r="N283" s="14" t="str">
        <f t="shared" si="30"/>
        <v/>
      </c>
      <c r="O283" s="14" t="str">
        <f t="shared" si="31"/>
        <v/>
      </c>
      <c r="P283" s="14" t="str">
        <f t="shared" si="32"/>
        <v/>
      </c>
      <c r="Q283" s="14" t="str">
        <f t="shared" si="33"/>
        <v/>
      </c>
      <c r="R283" s="14" t="str">
        <f t="shared" si="34"/>
        <v/>
      </c>
    </row>
    <row r="284" spans="1:18" x14ac:dyDescent="0.3">
      <c r="A284" s="6"/>
      <c r="B284" s="6"/>
      <c r="C284" s="8"/>
      <c r="D284" s="6"/>
      <c r="E284" s="6"/>
      <c r="F284" s="12"/>
      <c r="G284" s="13"/>
      <c r="H284" s="14" t="str">
        <f>IF($F284="","",$F284*IF($G284="",IFERROR(IF(VLOOKUP($B284,Facturen!$A$3:$W$304,7,FALSE)="",Instellingen!$B$4,VLOOKUP($B284,Facturen!$A$3:$W$304,7,FALSE)),Instellingen!$B$4),$G284))</f>
        <v/>
      </c>
      <c r="I284" s="14" t="str">
        <f t="shared" si="28"/>
        <v/>
      </c>
      <c r="J284" s="18" t="str">
        <f>IF($E284="","",IF($E284="SRD",1,IF($E284="USD",IFERROR(INDEX(Instellingen!$B$22:$B$221,MATCH($C284,Instellingen!$A$22:$A$221,1)),""),IF($E284="EUR",IFERROR(INDEX(Instellingen!$C$22:$C$221,MATCH($C284,Instellingen!$A$22:$A$221,1)),""),""))))</f>
        <v/>
      </c>
      <c r="K284" s="19" t="str">
        <f>IF($B284="","",IFERROR(VLOOKUP($B284,Facturen!$A$3:$W$304,5,FALSE),""))</f>
        <v/>
      </c>
      <c r="L284" s="18" t="str">
        <f>IF($K284="","",IF($K284="SRD",1,IF($K284="USD",IFERROR(INDEX(Instellingen!$B$22:$B$221,MATCH($C284,Instellingen!$A$22:$A$221,1)),""),IF($K284="EUR",IFERROR(INDEX(Instellingen!$C$22:$C$221,MATCH($C284,Instellingen!$A$22:$A$221,1)),""),""))))</f>
        <v/>
      </c>
      <c r="M284" s="14" t="str">
        <f t="shared" si="29"/>
        <v/>
      </c>
      <c r="N284" s="14" t="str">
        <f t="shared" si="30"/>
        <v/>
      </c>
      <c r="O284" s="14" t="str">
        <f t="shared" si="31"/>
        <v/>
      </c>
      <c r="P284" s="14" t="str">
        <f t="shared" si="32"/>
        <v/>
      </c>
      <c r="Q284" s="14" t="str">
        <f t="shared" si="33"/>
        <v/>
      </c>
      <c r="R284" s="14" t="str">
        <f t="shared" si="34"/>
        <v/>
      </c>
    </row>
    <row r="285" spans="1:18" x14ac:dyDescent="0.3">
      <c r="A285" s="6"/>
      <c r="B285" s="6"/>
      <c r="C285" s="8"/>
      <c r="D285" s="6"/>
      <c r="E285" s="6"/>
      <c r="F285" s="12"/>
      <c r="G285" s="13"/>
      <c r="H285" s="14" t="str">
        <f>IF($F285="","",$F285*IF($G285="",IFERROR(IF(VLOOKUP($B285,Facturen!$A$3:$W$304,7,FALSE)="",Instellingen!$B$4,VLOOKUP($B285,Facturen!$A$3:$W$304,7,FALSE)),Instellingen!$B$4),$G285))</f>
        <v/>
      </c>
      <c r="I285" s="14" t="str">
        <f t="shared" si="28"/>
        <v/>
      </c>
      <c r="J285" s="18" t="str">
        <f>IF($E285="","",IF($E285="SRD",1,IF($E285="USD",IFERROR(INDEX(Instellingen!$B$22:$B$221,MATCH($C285,Instellingen!$A$22:$A$221,1)),""),IF($E285="EUR",IFERROR(INDEX(Instellingen!$C$22:$C$221,MATCH($C285,Instellingen!$A$22:$A$221,1)),""),""))))</f>
        <v/>
      </c>
      <c r="K285" s="19" t="str">
        <f>IF($B285="","",IFERROR(VLOOKUP($B285,Facturen!$A$3:$W$304,5,FALSE),""))</f>
        <v/>
      </c>
      <c r="L285" s="18" t="str">
        <f>IF($K285="","",IF($K285="SRD",1,IF($K285="USD",IFERROR(INDEX(Instellingen!$B$22:$B$221,MATCH($C285,Instellingen!$A$22:$A$221,1)),""),IF($K285="EUR",IFERROR(INDEX(Instellingen!$C$22:$C$221,MATCH($C285,Instellingen!$A$22:$A$221,1)),""),""))))</f>
        <v/>
      </c>
      <c r="M285" s="14" t="str">
        <f t="shared" si="29"/>
        <v/>
      </c>
      <c r="N285" s="14" t="str">
        <f t="shared" si="30"/>
        <v/>
      </c>
      <c r="O285" s="14" t="str">
        <f t="shared" si="31"/>
        <v/>
      </c>
      <c r="P285" s="14" t="str">
        <f t="shared" si="32"/>
        <v/>
      </c>
      <c r="Q285" s="14" t="str">
        <f t="shared" si="33"/>
        <v/>
      </c>
      <c r="R285" s="14" t="str">
        <f t="shared" si="34"/>
        <v/>
      </c>
    </row>
    <row r="286" spans="1:18" x14ac:dyDescent="0.3">
      <c r="A286" s="6"/>
      <c r="B286" s="6"/>
      <c r="C286" s="8"/>
      <c r="D286" s="6"/>
      <c r="E286" s="6"/>
      <c r="F286" s="12"/>
      <c r="G286" s="13"/>
      <c r="H286" s="14" t="str">
        <f>IF($F286="","",$F286*IF($G286="",IFERROR(IF(VLOOKUP($B286,Facturen!$A$3:$W$304,7,FALSE)="",Instellingen!$B$4,VLOOKUP($B286,Facturen!$A$3:$W$304,7,FALSE)),Instellingen!$B$4),$G286))</f>
        <v/>
      </c>
      <c r="I286" s="14" t="str">
        <f t="shared" si="28"/>
        <v/>
      </c>
      <c r="J286" s="18" t="str">
        <f>IF($E286="","",IF($E286="SRD",1,IF($E286="USD",IFERROR(INDEX(Instellingen!$B$22:$B$221,MATCH($C286,Instellingen!$A$22:$A$221,1)),""),IF($E286="EUR",IFERROR(INDEX(Instellingen!$C$22:$C$221,MATCH($C286,Instellingen!$A$22:$A$221,1)),""),""))))</f>
        <v/>
      </c>
      <c r="K286" s="19" t="str">
        <f>IF($B286="","",IFERROR(VLOOKUP($B286,Facturen!$A$3:$W$304,5,FALSE),""))</f>
        <v/>
      </c>
      <c r="L286" s="18" t="str">
        <f>IF($K286="","",IF($K286="SRD",1,IF($K286="USD",IFERROR(INDEX(Instellingen!$B$22:$B$221,MATCH($C286,Instellingen!$A$22:$A$221,1)),""),IF($K286="EUR",IFERROR(INDEX(Instellingen!$C$22:$C$221,MATCH($C286,Instellingen!$A$22:$A$221,1)),""),""))))</f>
        <v/>
      </c>
      <c r="M286" s="14" t="str">
        <f t="shared" si="29"/>
        <v/>
      </c>
      <c r="N286" s="14" t="str">
        <f t="shared" si="30"/>
        <v/>
      </c>
      <c r="O286" s="14" t="str">
        <f t="shared" si="31"/>
        <v/>
      </c>
      <c r="P286" s="14" t="str">
        <f t="shared" si="32"/>
        <v/>
      </c>
      <c r="Q286" s="14" t="str">
        <f t="shared" si="33"/>
        <v/>
      </c>
      <c r="R286" s="14" t="str">
        <f t="shared" si="34"/>
        <v/>
      </c>
    </row>
    <row r="287" spans="1:18" x14ac:dyDescent="0.3">
      <c r="A287" s="6"/>
      <c r="B287" s="6"/>
      <c r="C287" s="8"/>
      <c r="D287" s="6"/>
      <c r="E287" s="6"/>
      <c r="F287" s="12"/>
      <c r="G287" s="13"/>
      <c r="H287" s="14" t="str">
        <f>IF($F287="","",$F287*IF($G287="",IFERROR(IF(VLOOKUP($B287,Facturen!$A$3:$W$304,7,FALSE)="",Instellingen!$B$4,VLOOKUP($B287,Facturen!$A$3:$W$304,7,FALSE)),Instellingen!$B$4),$G287))</f>
        <v/>
      </c>
      <c r="I287" s="14" t="str">
        <f t="shared" si="28"/>
        <v/>
      </c>
      <c r="J287" s="18" t="str">
        <f>IF($E287="","",IF($E287="SRD",1,IF($E287="USD",IFERROR(INDEX(Instellingen!$B$22:$B$221,MATCH($C287,Instellingen!$A$22:$A$221,1)),""),IF($E287="EUR",IFERROR(INDEX(Instellingen!$C$22:$C$221,MATCH($C287,Instellingen!$A$22:$A$221,1)),""),""))))</f>
        <v/>
      </c>
      <c r="K287" s="19" t="str">
        <f>IF($B287="","",IFERROR(VLOOKUP($B287,Facturen!$A$3:$W$304,5,FALSE),""))</f>
        <v/>
      </c>
      <c r="L287" s="18" t="str">
        <f>IF($K287="","",IF($K287="SRD",1,IF($K287="USD",IFERROR(INDEX(Instellingen!$B$22:$B$221,MATCH($C287,Instellingen!$A$22:$A$221,1)),""),IF($K287="EUR",IFERROR(INDEX(Instellingen!$C$22:$C$221,MATCH($C287,Instellingen!$A$22:$A$221,1)),""),""))))</f>
        <v/>
      </c>
      <c r="M287" s="14" t="str">
        <f t="shared" si="29"/>
        <v/>
      </c>
      <c r="N287" s="14" t="str">
        <f t="shared" si="30"/>
        <v/>
      </c>
      <c r="O287" s="14" t="str">
        <f t="shared" si="31"/>
        <v/>
      </c>
      <c r="P287" s="14" t="str">
        <f t="shared" si="32"/>
        <v/>
      </c>
      <c r="Q287" s="14" t="str">
        <f t="shared" si="33"/>
        <v/>
      </c>
      <c r="R287" s="14" t="str">
        <f t="shared" si="34"/>
        <v/>
      </c>
    </row>
    <row r="288" spans="1:18" x14ac:dyDescent="0.3">
      <c r="A288" s="6"/>
      <c r="B288" s="6"/>
      <c r="C288" s="8"/>
      <c r="D288" s="6"/>
      <c r="E288" s="6"/>
      <c r="F288" s="12"/>
      <c r="G288" s="13"/>
      <c r="H288" s="14" t="str">
        <f>IF($F288="","",$F288*IF($G288="",IFERROR(IF(VLOOKUP($B288,Facturen!$A$3:$W$304,7,FALSE)="",Instellingen!$B$4,VLOOKUP($B288,Facturen!$A$3:$W$304,7,FALSE)),Instellingen!$B$4),$G288))</f>
        <v/>
      </c>
      <c r="I288" s="14" t="str">
        <f t="shared" si="28"/>
        <v/>
      </c>
      <c r="J288" s="18" t="str">
        <f>IF($E288="","",IF($E288="SRD",1,IF($E288="USD",IFERROR(INDEX(Instellingen!$B$22:$B$221,MATCH($C288,Instellingen!$A$22:$A$221,1)),""),IF($E288="EUR",IFERROR(INDEX(Instellingen!$C$22:$C$221,MATCH($C288,Instellingen!$A$22:$A$221,1)),""),""))))</f>
        <v/>
      </c>
      <c r="K288" s="19" t="str">
        <f>IF($B288="","",IFERROR(VLOOKUP($B288,Facturen!$A$3:$W$304,5,FALSE),""))</f>
        <v/>
      </c>
      <c r="L288" s="18" t="str">
        <f>IF($K288="","",IF($K288="SRD",1,IF($K288="USD",IFERROR(INDEX(Instellingen!$B$22:$B$221,MATCH($C288,Instellingen!$A$22:$A$221,1)),""),IF($K288="EUR",IFERROR(INDEX(Instellingen!$C$22:$C$221,MATCH($C288,Instellingen!$A$22:$A$221,1)),""),""))))</f>
        <v/>
      </c>
      <c r="M288" s="14" t="str">
        <f t="shared" si="29"/>
        <v/>
      </c>
      <c r="N288" s="14" t="str">
        <f t="shared" si="30"/>
        <v/>
      </c>
      <c r="O288" s="14" t="str">
        <f t="shared" si="31"/>
        <v/>
      </c>
      <c r="P288" s="14" t="str">
        <f t="shared" si="32"/>
        <v/>
      </c>
      <c r="Q288" s="14" t="str">
        <f t="shared" si="33"/>
        <v/>
      </c>
      <c r="R288" s="14" t="str">
        <f t="shared" si="34"/>
        <v/>
      </c>
    </row>
    <row r="289" spans="1:18" x14ac:dyDescent="0.3">
      <c r="A289" s="6"/>
      <c r="B289" s="6"/>
      <c r="C289" s="8"/>
      <c r="D289" s="6"/>
      <c r="E289" s="6"/>
      <c r="F289" s="12"/>
      <c r="G289" s="13"/>
      <c r="H289" s="14" t="str">
        <f>IF($F289="","",$F289*IF($G289="",IFERROR(IF(VLOOKUP($B289,Facturen!$A$3:$W$304,7,FALSE)="",Instellingen!$B$4,VLOOKUP($B289,Facturen!$A$3:$W$304,7,FALSE)),Instellingen!$B$4),$G289))</f>
        <v/>
      </c>
      <c r="I289" s="14" t="str">
        <f t="shared" si="28"/>
        <v/>
      </c>
      <c r="J289" s="18" t="str">
        <f>IF($E289="","",IF($E289="SRD",1,IF($E289="USD",IFERROR(INDEX(Instellingen!$B$22:$B$221,MATCH($C289,Instellingen!$A$22:$A$221,1)),""),IF($E289="EUR",IFERROR(INDEX(Instellingen!$C$22:$C$221,MATCH($C289,Instellingen!$A$22:$A$221,1)),""),""))))</f>
        <v/>
      </c>
      <c r="K289" s="19" t="str">
        <f>IF($B289="","",IFERROR(VLOOKUP($B289,Facturen!$A$3:$W$304,5,FALSE),""))</f>
        <v/>
      </c>
      <c r="L289" s="18" t="str">
        <f>IF($K289="","",IF($K289="SRD",1,IF($K289="USD",IFERROR(INDEX(Instellingen!$B$22:$B$221,MATCH($C289,Instellingen!$A$22:$A$221,1)),""),IF($K289="EUR",IFERROR(INDEX(Instellingen!$C$22:$C$221,MATCH($C289,Instellingen!$A$22:$A$221,1)),""),""))))</f>
        <v/>
      </c>
      <c r="M289" s="14" t="str">
        <f t="shared" si="29"/>
        <v/>
      </c>
      <c r="N289" s="14" t="str">
        <f t="shared" si="30"/>
        <v/>
      </c>
      <c r="O289" s="14" t="str">
        <f t="shared" si="31"/>
        <v/>
      </c>
      <c r="P289" s="14" t="str">
        <f t="shared" si="32"/>
        <v/>
      </c>
      <c r="Q289" s="14" t="str">
        <f t="shared" si="33"/>
        <v/>
      </c>
      <c r="R289" s="14" t="str">
        <f t="shared" si="34"/>
        <v/>
      </c>
    </row>
    <row r="290" spans="1:18" x14ac:dyDescent="0.3">
      <c r="A290" s="6"/>
      <c r="B290" s="6"/>
      <c r="C290" s="8"/>
      <c r="D290" s="6"/>
      <c r="E290" s="6"/>
      <c r="F290" s="12"/>
      <c r="G290" s="13"/>
      <c r="H290" s="14" t="str">
        <f>IF($F290="","",$F290*IF($G290="",IFERROR(IF(VLOOKUP($B290,Facturen!$A$3:$W$304,7,FALSE)="",Instellingen!$B$4,VLOOKUP($B290,Facturen!$A$3:$W$304,7,FALSE)),Instellingen!$B$4),$G290))</f>
        <v/>
      </c>
      <c r="I290" s="14" t="str">
        <f t="shared" si="28"/>
        <v/>
      </c>
      <c r="J290" s="18" t="str">
        <f>IF($E290="","",IF($E290="SRD",1,IF($E290="USD",IFERROR(INDEX(Instellingen!$B$22:$B$221,MATCH($C290,Instellingen!$A$22:$A$221,1)),""),IF($E290="EUR",IFERROR(INDEX(Instellingen!$C$22:$C$221,MATCH($C290,Instellingen!$A$22:$A$221,1)),""),""))))</f>
        <v/>
      </c>
      <c r="K290" s="19" t="str">
        <f>IF($B290="","",IFERROR(VLOOKUP($B290,Facturen!$A$3:$W$304,5,FALSE),""))</f>
        <v/>
      </c>
      <c r="L290" s="18" t="str">
        <f>IF($K290="","",IF($K290="SRD",1,IF($K290="USD",IFERROR(INDEX(Instellingen!$B$22:$B$221,MATCH($C290,Instellingen!$A$22:$A$221,1)),""),IF($K290="EUR",IFERROR(INDEX(Instellingen!$C$22:$C$221,MATCH($C290,Instellingen!$A$22:$A$221,1)),""),""))))</f>
        <v/>
      </c>
      <c r="M290" s="14" t="str">
        <f t="shared" si="29"/>
        <v/>
      </c>
      <c r="N290" s="14" t="str">
        <f t="shared" si="30"/>
        <v/>
      </c>
      <c r="O290" s="14" t="str">
        <f t="shared" si="31"/>
        <v/>
      </c>
      <c r="P290" s="14" t="str">
        <f t="shared" si="32"/>
        <v/>
      </c>
      <c r="Q290" s="14" t="str">
        <f t="shared" si="33"/>
        <v/>
      </c>
      <c r="R290" s="14" t="str">
        <f t="shared" si="34"/>
        <v/>
      </c>
    </row>
    <row r="291" spans="1:18" x14ac:dyDescent="0.3">
      <c r="A291" s="6"/>
      <c r="B291" s="6"/>
      <c r="C291" s="8"/>
      <c r="D291" s="6"/>
      <c r="E291" s="6"/>
      <c r="F291" s="12"/>
      <c r="G291" s="13"/>
      <c r="H291" s="14" t="str">
        <f>IF($F291="","",$F291*IF($G291="",IFERROR(IF(VLOOKUP($B291,Facturen!$A$3:$W$304,7,FALSE)="",Instellingen!$B$4,VLOOKUP($B291,Facturen!$A$3:$W$304,7,FALSE)),Instellingen!$B$4),$G291))</f>
        <v/>
      </c>
      <c r="I291" s="14" t="str">
        <f t="shared" si="28"/>
        <v/>
      </c>
      <c r="J291" s="18" t="str">
        <f>IF($E291="","",IF($E291="SRD",1,IF($E291="USD",IFERROR(INDEX(Instellingen!$B$22:$B$221,MATCH($C291,Instellingen!$A$22:$A$221,1)),""),IF($E291="EUR",IFERROR(INDEX(Instellingen!$C$22:$C$221,MATCH($C291,Instellingen!$A$22:$A$221,1)),""),""))))</f>
        <v/>
      </c>
      <c r="K291" s="19" t="str">
        <f>IF($B291="","",IFERROR(VLOOKUP($B291,Facturen!$A$3:$W$304,5,FALSE),""))</f>
        <v/>
      </c>
      <c r="L291" s="18" t="str">
        <f>IF($K291="","",IF($K291="SRD",1,IF($K291="USD",IFERROR(INDEX(Instellingen!$B$22:$B$221,MATCH($C291,Instellingen!$A$22:$A$221,1)),""),IF($K291="EUR",IFERROR(INDEX(Instellingen!$C$22:$C$221,MATCH($C291,Instellingen!$A$22:$A$221,1)),""),""))))</f>
        <v/>
      </c>
      <c r="M291" s="14" t="str">
        <f t="shared" si="29"/>
        <v/>
      </c>
      <c r="N291" s="14" t="str">
        <f t="shared" si="30"/>
        <v/>
      </c>
      <c r="O291" s="14" t="str">
        <f t="shared" si="31"/>
        <v/>
      </c>
      <c r="P291" s="14" t="str">
        <f t="shared" si="32"/>
        <v/>
      </c>
      <c r="Q291" s="14" t="str">
        <f t="shared" si="33"/>
        <v/>
      </c>
      <c r="R291" s="14" t="str">
        <f t="shared" si="34"/>
        <v/>
      </c>
    </row>
    <row r="292" spans="1:18" x14ac:dyDescent="0.3">
      <c r="A292" s="6"/>
      <c r="B292" s="6"/>
      <c r="C292" s="8"/>
      <c r="D292" s="6"/>
      <c r="E292" s="6"/>
      <c r="F292" s="12"/>
      <c r="G292" s="13"/>
      <c r="H292" s="14" t="str">
        <f>IF($F292="","",$F292*IF($G292="",IFERROR(IF(VLOOKUP($B292,Facturen!$A$3:$W$304,7,FALSE)="",Instellingen!$B$4,VLOOKUP($B292,Facturen!$A$3:$W$304,7,FALSE)),Instellingen!$B$4),$G292))</f>
        <v/>
      </c>
      <c r="I292" s="14" t="str">
        <f t="shared" si="28"/>
        <v/>
      </c>
      <c r="J292" s="18" t="str">
        <f>IF($E292="","",IF($E292="SRD",1,IF($E292="USD",IFERROR(INDEX(Instellingen!$B$22:$B$221,MATCH($C292,Instellingen!$A$22:$A$221,1)),""),IF($E292="EUR",IFERROR(INDEX(Instellingen!$C$22:$C$221,MATCH($C292,Instellingen!$A$22:$A$221,1)),""),""))))</f>
        <v/>
      </c>
      <c r="K292" s="19" t="str">
        <f>IF($B292="","",IFERROR(VLOOKUP($B292,Facturen!$A$3:$W$304,5,FALSE),""))</f>
        <v/>
      </c>
      <c r="L292" s="18" t="str">
        <f>IF($K292="","",IF($K292="SRD",1,IF($K292="USD",IFERROR(INDEX(Instellingen!$B$22:$B$221,MATCH($C292,Instellingen!$A$22:$A$221,1)),""),IF($K292="EUR",IFERROR(INDEX(Instellingen!$C$22:$C$221,MATCH($C292,Instellingen!$A$22:$A$221,1)),""),""))))</f>
        <v/>
      </c>
      <c r="M292" s="14" t="str">
        <f t="shared" si="29"/>
        <v/>
      </c>
      <c r="N292" s="14" t="str">
        <f t="shared" si="30"/>
        <v/>
      </c>
      <c r="O292" s="14" t="str">
        <f t="shared" si="31"/>
        <v/>
      </c>
      <c r="P292" s="14" t="str">
        <f t="shared" si="32"/>
        <v/>
      </c>
      <c r="Q292" s="14" t="str">
        <f t="shared" si="33"/>
        <v/>
      </c>
      <c r="R292" s="14" t="str">
        <f t="shared" si="34"/>
        <v/>
      </c>
    </row>
    <row r="293" spans="1:18" x14ac:dyDescent="0.3">
      <c r="A293" s="6"/>
      <c r="B293" s="6"/>
      <c r="C293" s="8"/>
      <c r="D293" s="6"/>
      <c r="E293" s="6"/>
      <c r="F293" s="12"/>
      <c r="G293" s="13"/>
      <c r="H293" s="14" t="str">
        <f>IF($F293="","",$F293*IF($G293="",IFERROR(IF(VLOOKUP($B293,Facturen!$A$3:$W$304,7,FALSE)="",Instellingen!$B$4,VLOOKUP($B293,Facturen!$A$3:$W$304,7,FALSE)),Instellingen!$B$4),$G293))</f>
        <v/>
      </c>
      <c r="I293" s="14" t="str">
        <f t="shared" si="28"/>
        <v/>
      </c>
      <c r="J293" s="18" t="str">
        <f>IF($E293="","",IF($E293="SRD",1,IF($E293="USD",IFERROR(INDEX(Instellingen!$B$22:$B$221,MATCH($C293,Instellingen!$A$22:$A$221,1)),""),IF($E293="EUR",IFERROR(INDEX(Instellingen!$C$22:$C$221,MATCH($C293,Instellingen!$A$22:$A$221,1)),""),""))))</f>
        <v/>
      </c>
      <c r="K293" s="19" t="str">
        <f>IF($B293="","",IFERROR(VLOOKUP($B293,Facturen!$A$3:$W$304,5,FALSE),""))</f>
        <v/>
      </c>
      <c r="L293" s="18" t="str">
        <f>IF($K293="","",IF($K293="SRD",1,IF($K293="USD",IFERROR(INDEX(Instellingen!$B$22:$B$221,MATCH($C293,Instellingen!$A$22:$A$221,1)),""),IF($K293="EUR",IFERROR(INDEX(Instellingen!$C$22:$C$221,MATCH($C293,Instellingen!$A$22:$A$221,1)),""),""))))</f>
        <v/>
      </c>
      <c r="M293" s="14" t="str">
        <f t="shared" si="29"/>
        <v/>
      </c>
      <c r="N293" s="14" t="str">
        <f t="shared" si="30"/>
        <v/>
      </c>
      <c r="O293" s="14" t="str">
        <f t="shared" si="31"/>
        <v/>
      </c>
      <c r="P293" s="14" t="str">
        <f t="shared" si="32"/>
        <v/>
      </c>
      <c r="Q293" s="14" t="str">
        <f t="shared" si="33"/>
        <v/>
      </c>
      <c r="R293" s="14" t="str">
        <f t="shared" si="34"/>
        <v/>
      </c>
    </row>
    <row r="294" spans="1:18" x14ac:dyDescent="0.3">
      <c r="A294" s="6"/>
      <c r="B294" s="6"/>
      <c r="C294" s="8"/>
      <c r="D294" s="6"/>
      <c r="E294" s="6"/>
      <c r="F294" s="12"/>
      <c r="G294" s="13"/>
      <c r="H294" s="14" t="str">
        <f>IF($F294="","",$F294*IF($G294="",IFERROR(IF(VLOOKUP($B294,Facturen!$A$3:$W$304,7,FALSE)="",Instellingen!$B$4,VLOOKUP($B294,Facturen!$A$3:$W$304,7,FALSE)),Instellingen!$B$4),$G294))</f>
        <v/>
      </c>
      <c r="I294" s="14" t="str">
        <f t="shared" si="28"/>
        <v/>
      </c>
      <c r="J294" s="18" t="str">
        <f>IF($E294="","",IF($E294="SRD",1,IF($E294="USD",IFERROR(INDEX(Instellingen!$B$22:$B$221,MATCH($C294,Instellingen!$A$22:$A$221,1)),""),IF($E294="EUR",IFERROR(INDEX(Instellingen!$C$22:$C$221,MATCH($C294,Instellingen!$A$22:$A$221,1)),""),""))))</f>
        <v/>
      </c>
      <c r="K294" s="19" t="str">
        <f>IF($B294="","",IFERROR(VLOOKUP($B294,Facturen!$A$3:$W$304,5,FALSE),""))</f>
        <v/>
      </c>
      <c r="L294" s="18" t="str">
        <f>IF($K294="","",IF($K294="SRD",1,IF($K294="USD",IFERROR(INDEX(Instellingen!$B$22:$B$221,MATCH($C294,Instellingen!$A$22:$A$221,1)),""),IF($K294="EUR",IFERROR(INDEX(Instellingen!$C$22:$C$221,MATCH($C294,Instellingen!$A$22:$A$221,1)),""),""))))</f>
        <v/>
      </c>
      <c r="M294" s="14" t="str">
        <f t="shared" si="29"/>
        <v/>
      </c>
      <c r="N294" s="14" t="str">
        <f t="shared" si="30"/>
        <v/>
      </c>
      <c r="O294" s="14" t="str">
        <f t="shared" si="31"/>
        <v/>
      </c>
      <c r="P294" s="14" t="str">
        <f t="shared" si="32"/>
        <v/>
      </c>
      <c r="Q294" s="14" t="str">
        <f t="shared" si="33"/>
        <v/>
      </c>
      <c r="R294" s="14" t="str">
        <f t="shared" si="34"/>
        <v/>
      </c>
    </row>
    <row r="295" spans="1:18" x14ac:dyDescent="0.3">
      <c r="A295" s="6"/>
      <c r="B295" s="6"/>
      <c r="C295" s="8"/>
      <c r="D295" s="6"/>
      <c r="E295" s="6"/>
      <c r="F295" s="12"/>
      <c r="G295" s="13"/>
      <c r="H295" s="14" t="str">
        <f>IF($F295="","",$F295*IF($G295="",IFERROR(IF(VLOOKUP($B295,Facturen!$A$3:$W$304,7,FALSE)="",Instellingen!$B$4,VLOOKUP($B295,Facturen!$A$3:$W$304,7,FALSE)),Instellingen!$B$4),$G295))</f>
        <v/>
      </c>
      <c r="I295" s="14" t="str">
        <f t="shared" si="28"/>
        <v/>
      </c>
      <c r="J295" s="18" t="str">
        <f>IF($E295="","",IF($E295="SRD",1,IF($E295="USD",IFERROR(INDEX(Instellingen!$B$22:$B$221,MATCH($C295,Instellingen!$A$22:$A$221,1)),""),IF($E295="EUR",IFERROR(INDEX(Instellingen!$C$22:$C$221,MATCH($C295,Instellingen!$A$22:$A$221,1)),""),""))))</f>
        <v/>
      </c>
      <c r="K295" s="19" t="str">
        <f>IF($B295="","",IFERROR(VLOOKUP($B295,Facturen!$A$3:$W$304,5,FALSE),""))</f>
        <v/>
      </c>
      <c r="L295" s="18" t="str">
        <f>IF($K295="","",IF($K295="SRD",1,IF($K295="USD",IFERROR(INDEX(Instellingen!$B$22:$B$221,MATCH($C295,Instellingen!$A$22:$A$221,1)),""),IF($K295="EUR",IFERROR(INDEX(Instellingen!$C$22:$C$221,MATCH($C295,Instellingen!$A$22:$A$221,1)),""),""))))</f>
        <v/>
      </c>
      <c r="M295" s="14" t="str">
        <f t="shared" si="29"/>
        <v/>
      </c>
      <c r="N295" s="14" t="str">
        <f t="shared" si="30"/>
        <v/>
      </c>
      <c r="O295" s="14" t="str">
        <f t="shared" si="31"/>
        <v/>
      </c>
      <c r="P295" s="14" t="str">
        <f t="shared" si="32"/>
        <v/>
      </c>
      <c r="Q295" s="14" t="str">
        <f t="shared" si="33"/>
        <v/>
      </c>
      <c r="R295" s="14" t="str">
        <f t="shared" si="34"/>
        <v/>
      </c>
    </row>
    <row r="296" spans="1:18" x14ac:dyDescent="0.3">
      <c r="A296" s="6"/>
      <c r="B296" s="6"/>
      <c r="C296" s="8"/>
      <c r="D296" s="6"/>
      <c r="E296" s="6"/>
      <c r="F296" s="12"/>
      <c r="G296" s="13"/>
      <c r="H296" s="14" t="str">
        <f>IF($F296="","",$F296*IF($G296="",IFERROR(IF(VLOOKUP($B296,Facturen!$A$3:$W$304,7,FALSE)="",Instellingen!$B$4,VLOOKUP($B296,Facturen!$A$3:$W$304,7,FALSE)),Instellingen!$B$4),$G296))</f>
        <v/>
      </c>
      <c r="I296" s="14" t="str">
        <f t="shared" si="28"/>
        <v/>
      </c>
      <c r="J296" s="18" t="str">
        <f>IF($E296="","",IF($E296="SRD",1,IF($E296="USD",IFERROR(INDEX(Instellingen!$B$22:$B$221,MATCH($C296,Instellingen!$A$22:$A$221,1)),""),IF($E296="EUR",IFERROR(INDEX(Instellingen!$C$22:$C$221,MATCH($C296,Instellingen!$A$22:$A$221,1)),""),""))))</f>
        <v/>
      </c>
      <c r="K296" s="19" t="str">
        <f>IF($B296="","",IFERROR(VLOOKUP($B296,Facturen!$A$3:$W$304,5,FALSE),""))</f>
        <v/>
      </c>
      <c r="L296" s="18" t="str">
        <f>IF($K296="","",IF($K296="SRD",1,IF($K296="USD",IFERROR(INDEX(Instellingen!$B$22:$B$221,MATCH($C296,Instellingen!$A$22:$A$221,1)),""),IF($K296="EUR",IFERROR(INDEX(Instellingen!$C$22:$C$221,MATCH($C296,Instellingen!$A$22:$A$221,1)),""),""))))</f>
        <v/>
      </c>
      <c r="M296" s="14" t="str">
        <f t="shared" si="29"/>
        <v/>
      </c>
      <c r="N296" s="14" t="str">
        <f t="shared" si="30"/>
        <v/>
      </c>
      <c r="O296" s="14" t="str">
        <f t="shared" si="31"/>
        <v/>
      </c>
      <c r="P296" s="14" t="str">
        <f t="shared" si="32"/>
        <v/>
      </c>
      <c r="Q296" s="14" t="str">
        <f t="shared" si="33"/>
        <v/>
      </c>
      <c r="R296" s="14" t="str">
        <f t="shared" si="34"/>
        <v/>
      </c>
    </row>
    <row r="297" spans="1:18" x14ac:dyDescent="0.3">
      <c r="A297" s="6"/>
      <c r="B297" s="6"/>
      <c r="C297" s="8"/>
      <c r="D297" s="6"/>
      <c r="E297" s="6"/>
      <c r="F297" s="12"/>
      <c r="G297" s="13"/>
      <c r="H297" s="14" t="str">
        <f>IF($F297="","",$F297*IF($G297="",IFERROR(IF(VLOOKUP($B297,Facturen!$A$3:$W$304,7,FALSE)="",Instellingen!$B$4,VLOOKUP($B297,Facturen!$A$3:$W$304,7,FALSE)),Instellingen!$B$4),$G297))</f>
        <v/>
      </c>
      <c r="I297" s="14" t="str">
        <f t="shared" si="28"/>
        <v/>
      </c>
      <c r="J297" s="18" t="str">
        <f>IF($E297="","",IF($E297="SRD",1,IF($E297="USD",IFERROR(INDEX(Instellingen!$B$22:$B$221,MATCH($C297,Instellingen!$A$22:$A$221,1)),""),IF($E297="EUR",IFERROR(INDEX(Instellingen!$C$22:$C$221,MATCH($C297,Instellingen!$A$22:$A$221,1)),""),""))))</f>
        <v/>
      </c>
      <c r="K297" s="19" t="str">
        <f>IF($B297="","",IFERROR(VLOOKUP($B297,Facturen!$A$3:$W$304,5,FALSE),""))</f>
        <v/>
      </c>
      <c r="L297" s="18" t="str">
        <f>IF($K297="","",IF($K297="SRD",1,IF($K297="USD",IFERROR(INDEX(Instellingen!$B$22:$B$221,MATCH($C297,Instellingen!$A$22:$A$221,1)),""),IF($K297="EUR",IFERROR(INDEX(Instellingen!$C$22:$C$221,MATCH($C297,Instellingen!$A$22:$A$221,1)),""),""))))</f>
        <v/>
      </c>
      <c r="M297" s="14" t="str">
        <f t="shared" si="29"/>
        <v/>
      </c>
      <c r="N297" s="14" t="str">
        <f t="shared" si="30"/>
        <v/>
      </c>
      <c r="O297" s="14" t="str">
        <f t="shared" si="31"/>
        <v/>
      </c>
      <c r="P297" s="14" t="str">
        <f t="shared" si="32"/>
        <v/>
      </c>
      <c r="Q297" s="14" t="str">
        <f t="shared" si="33"/>
        <v/>
      </c>
      <c r="R297" s="14" t="str">
        <f t="shared" si="34"/>
        <v/>
      </c>
    </row>
    <row r="298" spans="1:18" x14ac:dyDescent="0.3">
      <c r="A298" s="6"/>
      <c r="B298" s="6"/>
      <c r="C298" s="8"/>
      <c r="D298" s="6"/>
      <c r="E298" s="6"/>
      <c r="F298" s="12"/>
      <c r="G298" s="13"/>
      <c r="H298" s="14" t="str">
        <f>IF($F298="","",$F298*IF($G298="",IFERROR(IF(VLOOKUP($B298,Facturen!$A$3:$W$304,7,FALSE)="",Instellingen!$B$4,VLOOKUP($B298,Facturen!$A$3:$W$304,7,FALSE)),Instellingen!$B$4),$G298))</f>
        <v/>
      </c>
      <c r="I298" s="14" t="str">
        <f t="shared" si="28"/>
        <v/>
      </c>
      <c r="J298" s="18" t="str">
        <f>IF($E298="","",IF($E298="SRD",1,IF($E298="USD",IFERROR(INDEX(Instellingen!$B$22:$B$221,MATCH($C298,Instellingen!$A$22:$A$221,1)),""),IF($E298="EUR",IFERROR(INDEX(Instellingen!$C$22:$C$221,MATCH($C298,Instellingen!$A$22:$A$221,1)),""),""))))</f>
        <v/>
      </c>
      <c r="K298" s="19" t="str">
        <f>IF($B298="","",IFERROR(VLOOKUP($B298,Facturen!$A$3:$W$304,5,FALSE),""))</f>
        <v/>
      </c>
      <c r="L298" s="18" t="str">
        <f>IF($K298="","",IF($K298="SRD",1,IF($K298="USD",IFERROR(INDEX(Instellingen!$B$22:$B$221,MATCH($C298,Instellingen!$A$22:$A$221,1)),""),IF($K298="EUR",IFERROR(INDEX(Instellingen!$C$22:$C$221,MATCH($C298,Instellingen!$A$22:$A$221,1)),""),""))))</f>
        <v/>
      </c>
      <c r="M298" s="14" t="str">
        <f t="shared" si="29"/>
        <v/>
      </c>
      <c r="N298" s="14" t="str">
        <f t="shared" si="30"/>
        <v/>
      </c>
      <c r="O298" s="14" t="str">
        <f t="shared" si="31"/>
        <v/>
      </c>
      <c r="P298" s="14" t="str">
        <f t="shared" si="32"/>
        <v/>
      </c>
      <c r="Q298" s="14" t="str">
        <f t="shared" si="33"/>
        <v/>
      </c>
      <c r="R298" s="14" t="str">
        <f t="shared" si="34"/>
        <v/>
      </c>
    </row>
    <row r="299" spans="1:18" x14ac:dyDescent="0.3">
      <c r="A299" s="6"/>
      <c r="B299" s="6"/>
      <c r="C299" s="8"/>
      <c r="D299" s="6"/>
      <c r="E299" s="6"/>
      <c r="F299" s="12"/>
      <c r="G299" s="13"/>
      <c r="H299" s="14" t="str">
        <f>IF($F299="","",$F299*IF($G299="",IFERROR(IF(VLOOKUP($B299,Facturen!$A$3:$W$304,7,FALSE)="",Instellingen!$B$4,VLOOKUP($B299,Facturen!$A$3:$W$304,7,FALSE)),Instellingen!$B$4),$G299))</f>
        <v/>
      </c>
      <c r="I299" s="14" t="str">
        <f t="shared" si="28"/>
        <v/>
      </c>
      <c r="J299" s="18" t="str">
        <f>IF($E299="","",IF($E299="SRD",1,IF($E299="USD",IFERROR(INDEX(Instellingen!$B$22:$B$221,MATCH($C299,Instellingen!$A$22:$A$221,1)),""),IF($E299="EUR",IFERROR(INDEX(Instellingen!$C$22:$C$221,MATCH($C299,Instellingen!$A$22:$A$221,1)),""),""))))</f>
        <v/>
      </c>
      <c r="K299" s="19" t="str">
        <f>IF($B299="","",IFERROR(VLOOKUP($B299,Facturen!$A$3:$W$304,5,FALSE),""))</f>
        <v/>
      </c>
      <c r="L299" s="18" t="str">
        <f>IF($K299="","",IF($K299="SRD",1,IF($K299="USD",IFERROR(INDEX(Instellingen!$B$22:$B$221,MATCH($C299,Instellingen!$A$22:$A$221,1)),""),IF($K299="EUR",IFERROR(INDEX(Instellingen!$C$22:$C$221,MATCH($C299,Instellingen!$A$22:$A$221,1)),""),""))))</f>
        <v/>
      </c>
      <c r="M299" s="14" t="str">
        <f t="shared" si="29"/>
        <v/>
      </c>
      <c r="N299" s="14" t="str">
        <f t="shared" si="30"/>
        <v/>
      </c>
      <c r="O299" s="14" t="str">
        <f t="shared" si="31"/>
        <v/>
      </c>
      <c r="P299" s="14" t="str">
        <f t="shared" si="32"/>
        <v/>
      </c>
      <c r="Q299" s="14" t="str">
        <f t="shared" si="33"/>
        <v/>
      </c>
      <c r="R299" s="14" t="str">
        <f t="shared" si="34"/>
        <v/>
      </c>
    </row>
    <row r="300" spans="1:18" x14ac:dyDescent="0.3">
      <c r="A300" s="6"/>
      <c r="B300" s="6"/>
      <c r="C300" s="8"/>
      <c r="D300" s="6"/>
      <c r="E300" s="6"/>
      <c r="F300" s="12"/>
      <c r="G300" s="13"/>
      <c r="H300" s="14" t="str">
        <f>IF($F300="","",$F300*IF($G300="",IFERROR(IF(VLOOKUP($B300,Facturen!$A$3:$W$304,7,FALSE)="",Instellingen!$B$4,VLOOKUP($B300,Facturen!$A$3:$W$304,7,FALSE)),Instellingen!$B$4),$G300))</f>
        <v/>
      </c>
      <c r="I300" s="14" t="str">
        <f t="shared" si="28"/>
        <v/>
      </c>
      <c r="J300" s="18" t="str">
        <f>IF($E300="","",IF($E300="SRD",1,IF($E300="USD",IFERROR(INDEX(Instellingen!$B$22:$B$221,MATCH($C300,Instellingen!$A$22:$A$221,1)),""),IF($E300="EUR",IFERROR(INDEX(Instellingen!$C$22:$C$221,MATCH($C300,Instellingen!$A$22:$A$221,1)),""),""))))</f>
        <v/>
      </c>
      <c r="K300" s="19" t="str">
        <f>IF($B300="","",IFERROR(VLOOKUP($B300,Facturen!$A$3:$W$304,5,FALSE),""))</f>
        <v/>
      </c>
      <c r="L300" s="18" t="str">
        <f>IF($K300="","",IF($K300="SRD",1,IF($K300="USD",IFERROR(INDEX(Instellingen!$B$22:$B$221,MATCH($C300,Instellingen!$A$22:$A$221,1)),""),IF($K300="EUR",IFERROR(INDEX(Instellingen!$C$22:$C$221,MATCH($C300,Instellingen!$A$22:$A$221,1)),""),""))))</f>
        <v/>
      </c>
      <c r="M300" s="14" t="str">
        <f t="shared" si="29"/>
        <v/>
      </c>
      <c r="N300" s="14" t="str">
        <f t="shared" si="30"/>
        <v/>
      </c>
      <c r="O300" s="14" t="str">
        <f t="shared" si="31"/>
        <v/>
      </c>
      <c r="P300" s="14" t="str">
        <f t="shared" si="32"/>
        <v/>
      </c>
      <c r="Q300" s="14" t="str">
        <f t="shared" si="33"/>
        <v/>
      </c>
      <c r="R300" s="14" t="str">
        <f t="shared" si="34"/>
        <v/>
      </c>
    </row>
    <row r="301" spans="1:18" x14ac:dyDescent="0.3">
      <c r="A301" s="6"/>
      <c r="B301" s="6"/>
      <c r="C301" s="8"/>
      <c r="D301" s="6"/>
      <c r="E301" s="6"/>
      <c r="F301" s="12"/>
      <c r="G301" s="13"/>
      <c r="H301" s="14" t="str">
        <f>IF($F301="","",$F301*IF($G301="",IFERROR(IF(VLOOKUP($B301,Facturen!$A$3:$W$304,7,FALSE)="",Instellingen!$B$4,VLOOKUP($B301,Facturen!$A$3:$W$304,7,FALSE)),Instellingen!$B$4),$G301))</f>
        <v/>
      </c>
      <c r="I301" s="14" t="str">
        <f t="shared" si="28"/>
        <v/>
      </c>
      <c r="J301" s="18" t="str">
        <f>IF($E301="","",IF($E301="SRD",1,IF($E301="USD",IFERROR(INDEX(Instellingen!$B$22:$B$221,MATCH($C301,Instellingen!$A$22:$A$221,1)),""),IF($E301="EUR",IFERROR(INDEX(Instellingen!$C$22:$C$221,MATCH($C301,Instellingen!$A$22:$A$221,1)),""),""))))</f>
        <v/>
      </c>
      <c r="K301" s="19" t="str">
        <f>IF($B301="","",IFERROR(VLOOKUP($B301,Facturen!$A$3:$W$304,5,FALSE),""))</f>
        <v/>
      </c>
      <c r="L301" s="18" t="str">
        <f>IF($K301="","",IF($K301="SRD",1,IF($K301="USD",IFERROR(INDEX(Instellingen!$B$22:$B$221,MATCH($C301,Instellingen!$A$22:$A$221,1)),""),IF($K301="EUR",IFERROR(INDEX(Instellingen!$C$22:$C$221,MATCH($C301,Instellingen!$A$22:$A$221,1)),""),""))))</f>
        <v/>
      </c>
      <c r="M301" s="14" t="str">
        <f t="shared" si="29"/>
        <v/>
      </c>
      <c r="N301" s="14" t="str">
        <f t="shared" si="30"/>
        <v/>
      </c>
      <c r="O301" s="14" t="str">
        <f t="shared" si="31"/>
        <v/>
      </c>
      <c r="P301" s="14" t="str">
        <f t="shared" si="32"/>
        <v/>
      </c>
      <c r="Q301" s="14" t="str">
        <f t="shared" si="33"/>
        <v/>
      </c>
      <c r="R301" s="14" t="str">
        <f t="shared" si="34"/>
        <v/>
      </c>
    </row>
    <row r="302" spans="1:18" x14ac:dyDescent="0.3">
      <c r="A302" s="6"/>
      <c r="B302" s="6"/>
      <c r="C302" s="8"/>
      <c r="D302" s="6"/>
      <c r="E302" s="6"/>
      <c r="F302" s="12"/>
      <c r="G302" s="13"/>
      <c r="H302" s="14" t="str">
        <f>IF($F302="","",$F302*IF($G302="",IFERROR(IF(VLOOKUP($B302,Facturen!$A$3:$W$304,7,FALSE)="",Instellingen!$B$4,VLOOKUP($B302,Facturen!$A$3:$W$304,7,FALSE)),Instellingen!$B$4),$G302))</f>
        <v/>
      </c>
      <c r="I302" s="14" t="str">
        <f t="shared" si="28"/>
        <v/>
      </c>
      <c r="J302" s="18" t="str">
        <f>IF($E302="","",IF($E302="SRD",1,IF($E302="USD",IFERROR(INDEX(Instellingen!$B$22:$B$221,MATCH($C302,Instellingen!$A$22:$A$221,1)),""),IF($E302="EUR",IFERROR(INDEX(Instellingen!$C$22:$C$221,MATCH($C302,Instellingen!$A$22:$A$221,1)),""),""))))</f>
        <v/>
      </c>
      <c r="K302" s="19" t="str">
        <f>IF($B302="","",IFERROR(VLOOKUP($B302,Facturen!$A$3:$W$304,5,FALSE),""))</f>
        <v/>
      </c>
      <c r="L302" s="18" t="str">
        <f>IF($K302="","",IF($K302="SRD",1,IF($K302="USD",IFERROR(INDEX(Instellingen!$B$22:$B$221,MATCH($C302,Instellingen!$A$22:$A$221,1)),""),IF($K302="EUR",IFERROR(INDEX(Instellingen!$C$22:$C$221,MATCH($C302,Instellingen!$A$22:$A$221,1)),""),""))))</f>
        <v/>
      </c>
      <c r="M302" s="14" t="str">
        <f t="shared" si="29"/>
        <v/>
      </c>
      <c r="N302" s="14" t="str">
        <f t="shared" si="30"/>
        <v/>
      </c>
      <c r="O302" s="14" t="str">
        <f t="shared" si="31"/>
        <v/>
      </c>
      <c r="P302" s="14" t="str">
        <f t="shared" si="32"/>
        <v/>
      </c>
      <c r="Q302" s="14" t="str">
        <f t="shared" si="33"/>
        <v/>
      </c>
      <c r="R302" s="14" t="str">
        <f t="shared" si="34"/>
        <v/>
      </c>
    </row>
    <row r="303" spans="1:18" x14ac:dyDescent="0.3">
      <c r="A303" s="6"/>
      <c r="B303" s="6"/>
      <c r="C303" s="8"/>
      <c r="D303" s="6"/>
      <c r="E303" s="6"/>
      <c r="F303" s="12"/>
      <c r="G303" s="13"/>
      <c r="H303" s="14" t="str">
        <f>IF($F303="","",$F303*IF($G303="",IFERROR(IF(VLOOKUP($B303,Facturen!$A$3:$W$304,7,FALSE)="",Instellingen!$B$4,VLOOKUP($B303,Facturen!$A$3:$W$304,7,FALSE)),Instellingen!$B$4),$G303))</f>
        <v/>
      </c>
      <c r="I303" s="14" t="str">
        <f t="shared" si="28"/>
        <v/>
      </c>
      <c r="J303" s="18" t="str">
        <f>IF($E303="","",IF($E303="SRD",1,IF($E303="USD",IFERROR(INDEX(Instellingen!$B$22:$B$221,MATCH($C303,Instellingen!$A$22:$A$221,1)),""),IF($E303="EUR",IFERROR(INDEX(Instellingen!$C$22:$C$221,MATCH($C303,Instellingen!$A$22:$A$221,1)),""),""))))</f>
        <v/>
      </c>
      <c r="K303" s="19" t="str">
        <f>IF($B303="","",IFERROR(VLOOKUP($B303,Facturen!$A$3:$W$304,5,FALSE),""))</f>
        <v/>
      </c>
      <c r="L303" s="18" t="str">
        <f>IF($K303="","",IF($K303="SRD",1,IF($K303="USD",IFERROR(INDEX(Instellingen!$B$22:$B$221,MATCH($C303,Instellingen!$A$22:$A$221,1)),""),IF($K303="EUR",IFERROR(INDEX(Instellingen!$C$22:$C$221,MATCH($C303,Instellingen!$A$22:$A$221,1)),""),""))))</f>
        <v/>
      </c>
      <c r="M303" s="14" t="str">
        <f t="shared" si="29"/>
        <v/>
      </c>
      <c r="N303" s="14" t="str">
        <f t="shared" si="30"/>
        <v/>
      </c>
      <c r="O303" s="14" t="str">
        <f t="shared" si="31"/>
        <v/>
      </c>
      <c r="P303" s="14" t="str">
        <f t="shared" si="32"/>
        <v/>
      </c>
      <c r="Q303" s="14" t="str">
        <f t="shared" si="33"/>
        <v/>
      </c>
      <c r="R303" s="14" t="str">
        <f t="shared" si="34"/>
        <v/>
      </c>
    </row>
    <row r="304" spans="1:18" x14ac:dyDescent="0.3">
      <c r="A304" s="6"/>
      <c r="B304" s="6"/>
      <c r="C304" s="8"/>
      <c r="D304" s="6"/>
      <c r="E304" s="6"/>
      <c r="F304" s="12"/>
      <c r="G304" s="13"/>
      <c r="H304" s="14" t="str">
        <f>IF($F304="","",$F304*IF($G304="",IFERROR(IF(VLOOKUP($B304,Facturen!$A$3:$W$304,7,FALSE)="",Instellingen!$B$4,VLOOKUP($B304,Facturen!$A$3:$W$304,7,FALSE)),Instellingen!$B$4),$G304))</f>
        <v/>
      </c>
      <c r="I304" s="14" t="str">
        <f t="shared" si="28"/>
        <v/>
      </c>
      <c r="J304" s="18" t="str">
        <f>IF($E304="","",IF($E304="SRD",1,IF($E304="USD",IFERROR(INDEX(Instellingen!$B$22:$B$221,MATCH($C304,Instellingen!$A$22:$A$221,1)),""),IF($E304="EUR",IFERROR(INDEX(Instellingen!$C$22:$C$221,MATCH($C304,Instellingen!$A$22:$A$221,1)),""),""))))</f>
        <v/>
      </c>
      <c r="K304" s="19" t="str">
        <f>IF($B304="","",IFERROR(VLOOKUP($B304,Facturen!$A$3:$W$304,5,FALSE),""))</f>
        <v/>
      </c>
      <c r="L304" s="18" t="str">
        <f>IF($K304="","",IF($K304="SRD",1,IF($K304="USD",IFERROR(INDEX(Instellingen!$B$22:$B$221,MATCH($C304,Instellingen!$A$22:$A$221,1)),""),IF($K304="EUR",IFERROR(INDEX(Instellingen!$C$22:$C$221,MATCH($C304,Instellingen!$A$22:$A$221,1)),""),""))))</f>
        <v/>
      </c>
      <c r="M304" s="14" t="str">
        <f t="shared" si="29"/>
        <v/>
      </c>
      <c r="N304" s="14" t="str">
        <f t="shared" si="30"/>
        <v/>
      </c>
      <c r="O304" s="14" t="str">
        <f t="shared" si="31"/>
        <v/>
      </c>
      <c r="P304" s="14" t="str">
        <f t="shared" si="32"/>
        <v/>
      </c>
      <c r="Q304" s="14" t="str">
        <f t="shared" si="33"/>
        <v/>
      </c>
      <c r="R304" s="14" t="str">
        <f t="shared" si="34"/>
        <v/>
      </c>
    </row>
    <row r="305" spans="1:18" x14ac:dyDescent="0.3">
      <c r="A305" s="6"/>
      <c r="B305" s="6"/>
      <c r="C305" s="8"/>
      <c r="D305" s="6"/>
      <c r="E305" s="6"/>
      <c r="F305" s="12"/>
      <c r="G305" s="13"/>
      <c r="H305" s="14" t="str">
        <f>IF($F305="","",$F305*IF($G305="",IFERROR(IF(VLOOKUP($B305,Facturen!$A$3:$W$304,7,FALSE)="",Instellingen!$B$4,VLOOKUP($B305,Facturen!$A$3:$W$304,7,FALSE)),Instellingen!$B$4),$G305))</f>
        <v/>
      </c>
      <c r="I305" s="14" t="str">
        <f t="shared" si="28"/>
        <v/>
      </c>
      <c r="J305" s="18" t="str">
        <f>IF($E305="","",IF($E305="SRD",1,IF($E305="USD",IFERROR(INDEX(Instellingen!$B$22:$B$221,MATCH($C305,Instellingen!$A$22:$A$221,1)),""),IF($E305="EUR",IFERROR(INDEX(Instellingen!$C$22:$C$221,MATCH($C305,Instellingen!$A$22:$A$221,1)),""),""))))</f>
        <v/>
      </c>
      <c r="K305" s="19" t="str">
        <f>IF($B305="","",IFERROR(VLOOKUP($B305,Facturen!$A$3:$W$304,5,FALSE),""))</f>
        <v/>
      </c>
      <c r="L305" s="18" t="str">
        <f>IF($K305="","",IF($K305="SRD",1,IF($K305="USD",IFERROR(INDEX(Instellingen!$B$22:$B$221,MATCH($C305,Instellingen!$A$22:$A$221,1)),""),IF($K305="EUR",IFERROR(INDEX(Instellingen!$C$22:$C$221,MATCH($C305,Instellingen!$A$22:$A$221,1)),""),""))))</f>
        <v/>
      </c>
      <c r="M305" s="14" t="str">
        <f t="shared" si="29"/>
        <v/>
      </c>
      <c r="N305" s="14" t="str">
        <f t="shared" si="30"/>
        <v/>
      </c>
      <c r="O305" s="14" t="str">
        <f t="shared" si="31"/>
        <v/>
      </c>
      <c r="P305" s="14" t="str">
        <f t="shared" si="32"/>
        <v/>
      </c>
      <c r="Q305" s="14" t="str">
        <f t="shared" si="33"/>
        <v/>
      </c>
      <c r="R305" s="14" t="str">
        <f t="shared" si="34"/>
        <v/>
      </c>
    </row>
    <row r="306" spans="1:18" x14ac:dyDescent="0.3">
      <c r="A306" s="6"/>
      <c r="B306" s="6"/>
      <c r="C306" s="8"/>
      <c r="D306" s="6"/>
      <c r="E306" s="6"/>
      <c r="F306" s="12"/>
      <c r="G306" s="13"/>
      <c r="H306" s="14" t="str">
        <f>IF($F306="","",$F306*IF($G306="",IFERROR(IF(VLOOKUP($B306,Facturen!$A$3:$W$304,7,FALSE)="",Instellingen!$B$4,VLOOKUP($B306,Facturen!$A$3:$W$304,7,FALSE)),Instellingen!$B$4),$G306))</f>
        <v/>
      </c>
      <c r="I306" s="14" t="str">
        <f t="shared" si="28"/>
        <v/>
      </c>
      <c r="J306" s="18" t="str">
        <f>IF($E306="","",IF($E306="SRD",1,IF($E306="USD",IFERROR(INDEX(Instellingen!$B$22:$B$221,MATCH($C306,Instellingen!$A$22:$A$221,1)),""),IF($E306="EUR",IFERROR(INDEX(Instellingen!$C$22:$C$221,MATCH($C306,Instellingen!$A$22:$A$221,1)),""),""))))</f>
        <v/>
      </c>
      <c r="K306" s="19" t="str">
        <f>IF($B306="","",IFERROR(VLOOKUP($B306,Facturen!$A$3:$W$304,5,FALSE),""))</f>
        <v/>
      </c>
      <c r="L306" s="18" t="str">
        <f>IF($K306="","",IF($K306="SRD",1,IF($K306="USD",IFERROR(INDEX(Instellingen!$B$22:$B$221,MATCH($C306,Instellingen!$A$22:$A$221,1)),""),IF($K306="EUR",IFERROR(INDEX(Instellingen!$C$22:$C$221,MATCH($C306,Instellingen!$A$22:$A$221,1)),""),""))))</f>
        <v/>
      </c>
      <c r="M306" s="14" t="str">
        <f t="shared" si="29"/>
        <v/>
      </c>
      <c r="N306" s="14" t="str">
        <f t="shared" si="30"/>
        <v/>
      </c>
      <c r="O306" s="14" t="str">
        <f t="shared" si="31"/>
        <v/>
      </c>
      <c r="P306" s="14" t="str">
        <f t="shared" si="32"/>
        <v/>
      </c>
      <c r="Q306" s="14" t="str">
        <f t="shared" si="33"/>
        <v/>
      </c>
      <c r="R306" s="14" t="str">
        <f t="shared" si="34"/>
        <v/>
      </c>
    </row>
    <row r="307" spans="1:18" x14ac:dyDescent="0.3">
      <c r="A307" s="6"/>
      <c r="B307" s="6"/>
      <c r="C307" s="8"/>
      <c r="D307" s="6"/>
      <c r="E307" s="6"/>
      <c r="F307" s="12"/>
      <c r="G307" s="13"/>
      <c r="H307" s="14" t="str">
        <f>IF($F307="","",$F307*IF($G307="",IFERROR(IF(VLOOKUP($B307,Facturen!$A$3:$W$304,7,FALSE)="",Instellingen!$B$4,VLOOKUP($B307,Facturen!$A$3:$W$304,7,FALSE)),Instellingen!$B$4),$G307))</f>
        <v/>
      </c>
      <c r="I307" s="14" t="str">
        <f t="shared" si="28"/>
        <v/>
      </c>
      <c r="J307" s="18" t="str">
        <f>IF($E307="","",IF($E307="SRD",1,IF($E307="USD",IFERROR(INDEX(Instellingen!$B$22:$B$221,MATCH($C307,Instellingen!$A$22:$A$221,1)),""),IF($E307="EUR",IFERROR(INDEX(Instellingen!$C$22:$C$221,MATCH($C307,Instellingen!$A$22:$A$221,1)),""),""))))</f>
        <v/>
      </c>
      <c r="K307" s="19" t="str">
        <f>IF($B307="","",IFERROR(VLOOKUP($B307,Facturen!$A$3:$W$304,5,FALSE),""))</f>
        <v/>
      </c>
      <c r="L307" s="18" t="str">
        <f>IF($K307="","",IF($K307="SRD",1,IF($K307="USD",IFERROR(INDEX(Instellingen!$B$22:$B$221,MATCH($C307,Instellingen!$A$22:$A$221,1)),""),IF($K307="EUR",IFERROR(INDEX(Instellingen!$C$22:$C$221,MATCH($C307,Instellingen!$A$22:$A$221,1)),""),""))))</f>
        <v/>
      </c>
      <c r="M307" s="14" t="str">
        <f t="shared" si="29"/>
        <v/>
      </c>
      <c r="N307" s="14" t="str">
        <f t="shared" si="30"/>
        <v/>
      </c>
      <c r="O307" s="14" t="str">
        <f t="shared" si="31"/>
        <v/>
      </c>
      <c r="P307" s="14" t="str">
        <f t="shared" si="32"/>
        <v/>
      </c>
      <c r="Q307" s="14" t="str">
        <f t="shared" si="33"/>
        <v/>
      </c>
      <c r="R307" s="14" t="str">
        <f t="shared" si="34"/>
        <v/>
      </c>
    </row>
    <row r="308" spans="1:18" x14ac:dyDescent="0.3">
      <c r="A308" s="6"/>
      <c r="B308" s="6"/>
      <c r="C308" s="8"/>
      <c r="D308" s="6"/>
      <c r="E308" s="6"/>
      <c r="F308" s="12"/>
      <c r="G308" s="13"/>
      <c r="H308" s="14" t="str">
        <f>IF($F308="","",$F308*IF($G308="",IFERROR(IF(VLOOKUP($B308,Facturen!$A$3:$W$304,7,FALSE)="",Instellingen!$B$4,VLOOKUP($B308,Facturen!$A$3:$W$304,7,FALSE)),Instellingen!$B$4),$G308))</f>
        <v/>
      </c>
      <c r="I308" s="14" t="str">
        <f t="shared" si="28"/>
        <v/>
      </c>
      <c r="J308" s="18" t="str">
        <f>IF($E308="","",IF($E308="SRD",1,IF($E308="USD",IFERROR(INDEX(Instellingen!$B$22:$B$221,MATCH($C308,Instellingen!$A$22:$A$221,1)),""),IF($E308="EUR",IFERROR(INDEX(Instellingen!$C$22:$C$221,MATCH($C308,Instellingen!$A$22:$A$221,1)),""),""))))</f>
        <v/>
      </c>
      <c r="K308" s="19" t="str">
        <f>IF($B308="","",IFERROR(VLOOKUP($B308,Facturen!$A$3:$W$304,5,FALSE),""))</f>
        <v/>
      </c>
      <c r="L308" s="18" t="str">
        <f>IF($K308="","",IF($K308="SRD",1,IF($K308="USD",IFERROR(INDEX(Instellingen!$B$22:$B$221,MATCH($C308,Instellingen!$A$22:$A$221,1)),""),IF($K308="EUR",IFERROR(INDEX(Instellingen!$C$22:$C$221,MATCH($C308,Instellingen!$A$22:$A$221,1)),""),""))))</f>
        <v/>
      </c>
      <c r="M308" s="14" t="str">
        <f t="shared" si="29"/>
        <v/>
      </c>
      <c r="N308" s="14" t="str">
        <f t="shared" si="30"/>
        <v/>
      </c>
      <c r="O308" s="14" t="str">
        <f t="shared" si="31"/>
        <v/>
      </c>
      <c r="P308" s="14" t="str">
        <f t="shared" si="32"/>
        <v/>
      </c>
      <c r="Q308" s="14" t="str">
        <f t="shared" si="33"/>
        <v/>
      </c>
      <c r="R308" s="14" t="str">
        <f t="shared" si="34"/>
        <v/>
      </c>
    </row>
    <row r="309" spans="1:18" x14ac:dyDescent="0.3">
      <c r="A309" s="6"/>
      <c r="B309" s="6"/>
      <c r="C309" s="8"/>
      <c r="D309" s="6"/>
      <c r="E309" s="6"/>
      <c r="F309" s="12"/>
      <c r="G309" s="13"/>
      <c r="H309" s="14" t="str">
        <f>IF($F309="","",$F309*IF($G309="",IFERROR(IF(VLOOKUP($B309,Facturen!$A$3:$W$304,7,FALSE)="",Instellingen!$B$4,VLOOKUP($B309,Facturen!$A$3:$W$304,7,FALSE)),Instellingen!$B$4),$G309))</f>
        <v/>
      </c>
      <c r="I309" s="14" t="str">
        <f t="shared" si="28"/>
        <v/>
      </c>
      <c r="J309" s="18" t="str">
        <f>IF($E309="","",IF($E309="SRD",1,IF($E309="USD",IFERROR(INDEX(Instellingen!$B$22:$B$221,MATCH($C309,Instellingen!$A$22:$A$221,1)),""),IF($E309="EUR",IFERROR(INDEX(Instellingen!$C$22:$C$221,MATCH($C309,Instellingen!$A$22:$A$221,1)),""),""))))</f>
        <v/>
      </c>
      <c r="K309" s="19" t="str">
        <f>IF($B309="","",IFERROR(VLOOKUP($B309,Facturen!$A$3:$W$304,5,FALSE),""))</f>
        <v/>
      </c>
      <c r="L309" s="18" t="str">
        <f>IF($K309="","",IF($K309="SRD",1,IF($K309="USD",IFERROR(INDEX(Instellingen!$B$22:$B$221,MATCH($C309,Instellingen!$A$22:$A$221,1)),""),IF($K309="EUR",IFERROR(INDEX(Instellingen!$C$22:$C$221,MATCH($C309,Instellingen!$A$22:$A$221,1)),""),""))))</f>
        <v/>
      </c>
      <c r="M309" s="14" t="str">
        <f t="shared" si="29"/>
        <v/>
      </c>
      <c r="N309" s="14" t="str">
        <f t="shared" si="30"/>
        <v/>
      </c>
      <c r="O309" s="14" t="str">
        <f t="shared" si="31"/>
        <v/>
      </c>
      <c r="P309" s="14" t="str">
        <f t="shared" si="32"/>
        <v/>
      </c>
      <c r="Q309" s="14" t="str">
        <f t="shared" si="33"/>
        <v/>
      </c>
      <c r="R309" s="14" t="str">
        <f t="shared" si="34"/>
        <v/>
      </c>
    </row>
    <row r="310" spans="1:18" x14ac:dyDescent="0.3">
      <c r="A310" s="6"/>
      <c r="B310" s="6"/>
      <c r="C310" s="8"/>
      <c r="D310" s="6"/>
      <c r="E310" s="6"/>
      <c r="F310" s="12"/>
      <c r="G310" s="13"/>
      <c r="H310" s="14" t="str">
        <f>IF($F310="","",$F310*IF($G310="",IFERROR(IF(VLOOKUP($B310,Facturen!$A$3:$W$304,7,FALSE)="",Instellingen!$B$4,VLOOKUP($B310,Facturen!$A$3:$W$304,7,FALSE)),Instellingen!$B$4),$G310))</f>
        <v/>
      </c>
      <c r="I310" s="14" t="str">
        <f t="shared" si="28"/>
        <v/>
      </c>
      <c r="J310" s="18" t="str">
        <f>IF($E310="","",IF($E310="SRD",1,IF($E310="USD",IFERROR(INDEX(Instellingen!$B$22:$B$221,MATCH($C310,Instellingen!$A$22:$A$221,1)),""),IF($E310="EUR",IFERROR(INDEX(Instellingen!$C$22:$C$221,MATCH($C310,Instellingen!$A$22:$A$221,1)),""),""))))</f>
        <v/>
      </c>
      <c r="K310" s="19" t="str">
        <f>IF($B310="","",IFERROR(VLOOKUP($B310,Facturen!$A$3:$W$304,5,FALSE),""))</f>
        <v/>
      </c>
      <c r="L310" s="18" t="str">
        <f>IF($K310="","",IF($K310="SRD",1,IF($K310="USD",IFERROR(INDEX(Instellingen!$B$22:$B$221,MATCH($C310,Instellingen!$A$22:$A$221,1)),""),IF($K310="EUR",IFERROR(INDEX(Instellingen!$C$22:$C$221,MATCH($C310,Instellingen!$A$22:$A$221,1)),""),""))))</f>
        <v/>
      </c>
      <c r="M310" s="14" t="str">
        <f t="shared" si="29"/>
        <v/>
      </c>
      <c r="N310" s="14" t="str">
        <f t="shared" si="30"/>
        <v/>
      </c>
      <c r="O310" s="14" t="str">
        <f t="shared" si="31"/>
        <v/>
      </c>
      <c r="P310" s="14" t="str">
        <f t="shared" si="32"/>
        <v/>
      </c>
      <c r="Q310" s="14" t="str">
        <f t="shared" si="33"/>
        <v/>
      </c>
      <c r="R310" s="14" t="str">
        <f t="shared" si="34"/>
        <v/>
      </c>
    </row>
    <row r="311" spans="1:18" x14ac:dyDescent="0.3">
      <c r="A311" s="6"/>
      <c r="B311" s="6"/>
      <c r="C311" s="8"/>
      <c r="D311" s="6"/>
      <c r="E311" s="6"/>
      <c r="F311" s="12"/>
      <c r="G311" s="13"/>
      <c r="H311" s="14" t="str">
        <f>IF($F311="","",$F311*IF($G311="",IFERROR(IF(VLOOKUP($B311,Facturen!$A$3:$W$304,7,FALSE)="",Instellingen!$B$4,VLOOKUP($B311,Facturen!$A$3:$W$304,7,FALSE)),Instellingen!$B$4),$G311))</f>
        <v/>
      </c>
      <c r="I311" s="14" t="str">
        <f t="shared" si="28"/>
        <v/>
      </c>
      <c r="J311" s="18" t="str">
        <f>IF($E311="","",IF($E311="SRD",1,IF($E311="USD",IFERROR(INDEX(Instellingen!$B$22:$B$221,MATCH($C311,Instellingen!$A$22:$A$221,1)),""),IF($E311="EUR",IFERROR(INDEX(Instellingen!$C$22:$C$221,MATCH($C311,Instellingen!$A$22:$A$221,1)),""),""))))</f>
        <v/>
      </c>
      <c r="K311" s="19" t="str">
        <f>IF($B311="","",IFERROR(VLOOKUP($B311,Facturen!$A$3:$W$304,5,FALSE),""))</f>
        <v/>
      </c>
      <c r="L311" s="18" t="str">
        <f>IF($K311="","",IF($K311="SRD",1,IF($K311="USD",IFERROR(INDEX(Instellingen!$B$22:$B$221,MATCH($C311,Instellingen!$A$22:$A$221,1)),""),IF($K311="EUR",IFERROR(INDEX(Instellingen!$C$22:$C$221,MATCH($C311,Instellingen!$A$22:$A$221,1)),""),""))))</f>
        <v/>
      </c>
      <c r="M311" s="14" t="str">
        <f t="shared" si="29"/>
        <v/>
      </c>
      <c r="N311" s="14" t="str">
        <f t="shared" si="30"/>
        <v/>
      </c>
      <c r="O311" s="14" t="str">
        <f t="shared" si="31"/>
        <v/>
      </c>
      <c r="P311" s="14" t="str">
        <f t="shared" si="32"/>
        <v/>
      </c>
      <c r="Q311" s="14" t="str">
        <f t="shared" si="33"/>
        <v/>
      </c>
      <c r="R311" s="14" t="str">
        <f t="shared" si="34"/>
        <v/>
      </c>
    </row>
    <row r="312" spans="1:18" x14ac:dyDescent="0.3">
      <c r="A312" s="6"/>
      <c r="B312" s="6"/>
      <c r="C312" s="8"/>
      <c r="D312" s="6"/>
      <c r="E312" s="6"/>
      <c r="F312" s="12"/>
      <c r="G312" s="13"/>
      <c r="H312" s="14" t="str">
        <f>IF($F312="","",$F312*IF($G312="",IFERROR(IF(VLOOKUP($B312,Facturen!$A$3:$W$304,7,FALSE)="",Instellingen!$B$4,VLOOKUP($B312,Facturen!$A$3:$W$304,7,FALSE)),Instellingen!$B$4),$G312))</f>
        <v/>
      </c>
      <c r="I312" s="14" t="str">
        <f t="shared" si="28"/>
        <v/>
      </c>
      <c r="J312" s="18" t="str">
        <f>IF($E312="","",IF($E312="SRD",1,IF($E312="USD",IFERROR(INDEX(Instellingen!$B$22:$B$221,MATCH($C312,Instellingen!$A$22:$A$221,1)),""),IF($E312="EUR",IFERROR(INDEX(Instellingen!$C$22:$C$221,MATCH($C312,Instellingen!$A$22:$A$221,1)),""),""))))</f>
        <v/>
      </c>
      <c r="K312" s="19" t="str">
        <f>IF($B312="","",IFERROR(VLOOKUP($B312,Facturen!$A$3:$W$304,5,FALSE),""))</f>
        <v/>
      </c>
      <c r="L312" s="18" t="str">
        <f>IF($K312="","",IF($K312="SRD",1,IF($K312="USD",IFERROR(INDEX(Instellingen!$B$22:$B$221,MATCH($C312,Instellingen!$A$22:$A$221,1)),""),IF($K312="EUR",IFERROR(INDEX(Instellingen!$C$22:$C$221,MATCH($C312,Instellingen!$A$22:$A$221,1)),""),""))))</f>
        <v/>
      </c>
      <c r="M312" s="14" t="str">
        <f t="shared" si="29"/>
        <v/>
      </c>
      <c r="N312" s="14" t="str">
        <f t="shared" si="30"/>
        <v/>
      </c>
      <c r="O312" s="14" t="str">
        <f t="shared" si="31"/>
        <v/>
      </c>
      <c r="P312" s="14" t="str">
        <f t="shared" si="32"/>
        <v/>
      </c>
      <c r="Q312" s="14" t="str">
        <f t="shared" si="33"/>
        <v/>
      </c>
      <c r="R312" s="14" t="str">
        <f t="shared" si="34"/>
        <v/>
      </c>
    </row>
    <row r="313" spans="1:18" x14ac:dyDescent="0.3">
      <c r="A313" s="6"/>
      <c r="B313" s="6"/>
      <c r="C313" s="8"/>
      <c r="D313" s="6"/>
      <c r="E313" s="6"/>
      <c r="F313" s="12"/>
      <c r="G313" s="13"/>
      <c r="H313" s="14" t="str">
        <f>IF($F313="","",$F313*IF($G313="",IFERROR(IF(VLOOKUP($B313,Facturen!$A$3:$W$304,7,FALSE)="",Instellingen!$B$4,VLOOKUP($B313,Facturen!$A$3:$W$304,7,FALSE)),Instellingen!$B$4),$G313))</f>
        <v/>
      </c>
      <c r="I313" s="14" t="str">
        <f t="shared" si="28"/>
        <v/>
      </c>
      <c r="J313" s="18" t="str">
        <f>IF($E313="","",IF($E313="SRD",1,IF($E313="USD",IFERROR(INDEX(Instellingen!$B$22:$B$221,MATCH($C313,Instellingen!$A$22:$A$221,1)),""),IF($E313="EUR",IFERROR(INDEX(Instellingen!$C$22:$C$221,MATCH($C313,Instellingen!$A$22:$A$221,1)),""),""))))</f>
        <v/>
      </c>
      <c r="K313" s="19" t="str">
        <f>IF($B313="","",IFERROR(VLOOKUP($B313,Facturen!$A$3:$W$304,5,FALSE),""))</f>
        <v/>
      </c>
      <c r="L313" s="18" t="str">
        <f>IF($K313="","",IF($K313="SRD",1,IF($K313="USD",IFERROR(INDEX(Instellingen!$B$22:$B$221,MATCH($C313,Instellingen!$A$22:$A$221,1)),""),IF($K313="EUR",IFERROR(INDEX(Instellingen!$C$22:$C$221,MATCH($C313,Instellingen!$A$22:$A$221,1)),""),""))))</f>
        <v/>
      </c>
      <c r="M313" s="14" t="str">
        <f t="shared" si="29"/>
        <v/>
      </c>
      <c r="N313" s="14" t="str">
        <f t="shared" si="30"/>
        <v/>
      </c>
      <c r="O313" s="14" t="str">
        <f t="shared" si="31"/>
        <v/>
      </c>
      <c r="P313" s="14" t="str">
        <f t="shared" si="32"/>
        <v/>
      </c>
      <c r="Q313" s="14" t="str">
        <f t="shared" si="33"/>
        <v/>
      </c>
      <c r="R313" s="14" t="str">
        <f t="shared" si="34"/>
        <v/>
      </c>
    </row>
    <row r="314" spans="1:18" x14ac:dyDescent="0.3">
      <c r="A314" s="6"/>
      <c r="B314" s="6"/>
      <c r="C314" s="8"/>
      <c r="D314" s="6"/>
      <c r="E314" s="6"/>
      <c r="F314" s="12"/>
      <c r="G314" s="13"/>
      <c r="H314" s="14" t="str">
        <f>IF($F314="","",$F314*IF($G314="",IFERROR(IF(VLOOKUP($B314,Facturen!$A$3:$W$304,7,FALSE)="",Instellingen!$B$4,VLOOKUP($B314,Facturen!$A$3:$W$304,7,FALSE)),Instellingen!$B$4),$G314))</f>
        <v/>
      </c>
      <c r="I314" s="14" t="str">
        <f t="shared" si="28"/>
        <v/>
      </c>
      <c r="J314" s="18" t="str">
        <f>IF($E314="","",IF($E314="SRD",1,IF($E314="USD",IFERROR(INDEX(Instellingen!$B$22:$B$221,MATCH($C314,Instellingen!$A$22:$A$221,1)),""),IF($E314="EUR",IFERROR(INDEX(Instellingen!$C$22:$C$221,MATCH($C314,Instellingen!$A$22:$A$221,1)),""),""))))</f>
        <v/>
      </c>
      <c r="K314" s="19" t="str">
        <f>IF($B314="","",IFERROR(VLOOKUP($B314,Facturen!$A$3:$W$304,5,FALSE),""))</f>
        <v/>
      </c>
      <c r="L314" s="18" t="str">
        <f>IF($K314="","",IF($K314="SRD",1,IF($K314="USD",IFERROR(INDEX(Instellingen!$B$22:$B$221,MATCH($C314,Instellingen!$A$22:$A$221,1)),""),IF($K314="EUR",IFERROR(INDEX(Instellingen!$C$22:$C$221,MATCH($C314,Instellingen!$A$22:$A$221,1)),""),""))))</f>
        <v/>
      </c>
      <c r="M314" s="14" t="str">
        <f t="shared" si="29"/>
        <v/>
      </c>
      <c r="N314" s="14" t="str">
        <f t="shared" si="30"/>
        <v/>
      </c>
      <c r="O314" s="14" t="str">
        <f t="shared" si="31"/>
        <v/>
      </c>
      <c r="P314" s="14" t="str">
        <f t="shared" si="32"/>
        <v/>
      </c>
      <c r="Q314" s="14" t="str">
        <f t="shared" si="33"/>
        <v/>
      </c>
      <c r="R314" s="14" t="str">
        <f t="shared" si="34"/>
        <v/>
      </c>
    </row>
    <row r="315" spans="1:18" x14ac:dyDescent="0.3">
      <c r="A315" s="6"/>
      <c r="B315" s="6"/>
      <c r="C315" s="8"/>
      <c r="D315" s="6"/>
      <c r="E315" s="6"/>
      <c r="F315" s="12"/>
      <c r="G315" s="13"/>
      <c r="H315" s="14" t="str">
        <f>IF($F315="","",$F315*IF($G315="",IFERROR(IF(VLOOKUP($B315,Facturen!$A$3:$W$304,7,FALSE)="",Instellingen!$B$4,VLOOKUP($B315,Facturen!$A$3:$W$304,7,FALSE)),Instellingen!$B$4),$G315))</f>
        <v/>
      </c>
      <c r="I315" s="14" t="str">
        <f t="shared" si="28"/>
        <v/>
      </c>
      <c r="J315" s="18" t="str">
        <f>IF($E315="","",IF($E315="SRD",1,IF($E315="USD",IFERROR(INDEX(Instellingen!$B$22:$B$221,MATCH($C315,Instellingen!$A$22:$A$221,1)),""),IF($E315="EUR",IFERROR(INDEX(Instellingen!$C$22:$C$221,MATCH($C315,Instellingen!$A$22:$A$221,1)),""),""))))</f>
        <v/>
      </c>
      <c r="K315" s="19" t="str">
        <f>IF($B315="","",IFERROR(VLOOKUP($B315,Facturen!$A$3:$W$304,5,FALSE),""))</f>
        <v/>
      </c>
      <c r="L315" s="18" t="str">
        <f>IF($K315="","",IF($K315="SRD",1,IF($K315="USD",IFERROR(INDEX(Instellingen!$B$22:$B$221,MATCH($C315,Instellingen!$A$22:$A$221,1)),""),IF($K315="EUR",IFERROR(INDEX(Instellingen!$C$22:$C$221,MATCH($C315,Instellingen!$A$22:$A$221,1)),""),""))))</f>
        <v/>
      </c>
      <c r="M315" s="14" t="str">
        <f t="shared" si="29"/>
        <v/>
      </c>
      <c r="N315" s="14" t="str">
        <f t="shared" si="30"/>
        <v/>
      </c>
      <c r="O315" s="14" t="str">
        <f t="shared" si="31"/>
        <v/>
      </c>
      <c r="P315" s="14" t="str">
        <f t="shared" si="32"/>
        <v/>
      </c>
      <c r="Q315" s="14" t="str">
        <f t="shared" si="33"/>
        <v/>
      </c>
      <c r="R315" s="14" t="str">
        <f t="shared" si="34"/>
        <v/>
      </c>
    </row>
    <row r="316" spans="1:18" x14ac:dyDescent="0.3">
      <c r="A316" s="6"/>
      <c r="B316" s="6"/>
      <c r="C316" s="8"/>
      <c r="D316" s="6"/>
      <c r="E316" s="6"/>
      <c r="F316" s="12"/>
      <c r="G316" s="13"/>
      <c r="H316" s="14" t="str">
        <f>IF($F316="","",$F316*IF($G316="",IFERROR(IF(VLOOKUP($B316,Facturen!$A$3:$W$304,7,FALSE)="",Instellingen!$B$4,VLOOKUP($B316,Facturen!$A$3:$W$304,7,FALSE)),Instellingen!$B$4),$G316))</f>
        <v/>
      </c>
      <c r="I316" s="14" t="str">
        <f t="shared" si="28"/>
        <v/>
      </c>
      <c r="J316" s="18" t="str">
        <f>IF($E316="","",IF($E316="SRD",1,IF($E316="USD",IFERROR(INDEX(Instellingen!$B$22:$B$221,MATCH($C316,Instellingen!$A$22:$A$221,1)),""),IF($E316="EUR",IFERROR(INDEX(Instellingen!$C$22:$C$221,MATCH($C316,Instellingen!$A$22:$A$221,1)),""),""))))</f>
        <v/>
      </c>
      <c r="K316" s="19" t="str">
        <f>IF($B316="","",IFERROR(VLOOKUP($B316,Facturen!$A$3:$W$304,5,FALSE),""))</f>
        <v/>
      </c>
      <c r="L316" s="18" t="str">
        <f>IF($K316="","",IF($K316="SRD",1,IF($K316="USD",IFERROR(INDEX(Instellingen!$B$22:$B$221,MATCH($C316,Instellingen!$A$22:$A$221,1)),""),IF($K316="EUR",IFERROR(INDEX(Instellingen!$C$22:$C$221,MATCH($C316,Instellingen!$A$22:$A$221,1)),""),""))))</f>
        <v/>
      </c>
      <c r="M316" s="14" t="str">
        <f t="shared" si="29"/>
        <v/>
      </c>
      <c r="N316" s="14" t="str">
        <f t="shared" si="30"/>
        <v/>
      </c>
      <c r="O316" s="14" t="str">
        <f t="shared" si="31"/>
        <v/>
      </c>
      <c r="P316" s="14" t="str">
        <f t="shared" si="32"/>
        <v/>
      </c>
      <c r="Q316" s="14" t="str">
        <f t="shared" si="33"/>
        <v/>
      </c>
      <c r="R316" s="14" t="str">
        <f t="shared" si="34"/>
        <v/>
      </c>
    </row>
    <row r="317" spans="1:18" x14ac:dyDescent="0.3">
      <c r="A317" s="6"/>
      <c r="B317" s="6"/>
      <c r="C317" s="8"/>
      <c r="D317" s="6"/>
      <c r="E317" s="6"/>
      <c r="F317" s="12"/>
      <c r="G317" s="13"/>
      <c r="H317" s="14" t="str">
        <f>IF($F317="","",$F317*IF($G317="",IFERROR(IF(VLOOKUP($B317,Facturen!$A$3:$W$304,7,FALSE)="",Instellingen!$B$4,VLOOKUP($B317,Facturen!$A$3:$W$304,7,FALSE)),Instellingen!$B$4),$G317))</f>
        <v/>
      </c>
      <c r="I317" s="14" t="str">
        <f t="shared" si="28"/>
        <v/>
      </c>
      <c r="J317" s="18" t="str">
        <f>IF($E317="","",IF($E317="SRD",1,IF($E317="USD",IFERROR(INDEX(Instellingen!$B$22:$B$221,MATCH($C317,Instellingen!$A$22:$A$221,1)),""),IF($E317="EUR",IFERROR(INDEX(Instellingen!$C$22:$C$221,MATCH($C317,Instellingen!$A$22:$A$221,1)),""),""))))</f>
        <v/>
      </c>
      <c r="K317" s="19" t="str">
        <f>IF($B317="","",IFERROR(VLOOKUP($B317,Facturen!$A$3:$W$304,5,FALSE),""))</f>
        <v/>
      </c>
      <c r="L317" s="18" t="str">
        <f>IF($K317="","",IF($K317="SRD",1,IF($K317="USD",IFERROR(INDEX(Instellingen!$B$22:$B$221,MATCH($C317,Instellingen!$A$22:$A$221,1)),""),IF($K317="EUR",IFERROR(INDEX(Instellingen!$C$22:$C$221,MATCH($C317,Instellingen!$A$22:$A$221,1)),""),""))))</f>
        <v/>
      </c>
      <c r="M317" s="14" t="str">
        <f t="shared" si="29"/>
        <v/>
      </c>
      <c r="N317" s="14" t="str">
        <f t="shared" si="30"/>
        <v/>
      </c>
      <c r="O317" s="14" t="str">
        <f t="shared" si="31"/>
        <v/>
      </c>
      <c r="P317" s="14" t="str">
        <f t="shared" si="32"/>
        <v/>
      </c>
      <c r="Q317" s="14" t="str">
        <f t="shared" si="33"/>
        <v/>
      </c>
      <c r="R317" s="14" t="str">
        <f t="shared" si="34"/>
        <v/>
      </c>
    </row>
    <row r="318" spans="1:18" x14ac:dyDescent="0.3">
      <c r="A318" s="6"/>
      <c r="B318" s="6"/>
      <c r="C318" s="8"/>
      <c r="D318" s="6"/>
      <c r="E318" s="6"/>
      <c r="F318" s="12"/>
      <c r="G318" s="13"/>
      <c r="H318" s="14" t="str">
        <f>IF($F318="","",$F318*IF($G318="",IFERROR(IF(VLOOKUP($B318,Facturen!$A$3:$W$304,7,FALSE)="",Instellingen!$B$4,VLOOKUP($B318,Facturen!$A$3:$W$304,7,FALSE)),Instellingen!$B$4),$G318))</f>
        <v/>
      </c>
      <c r="I318" s="14" t="str">
        <f t="shared" si="28"/>
        <v/>
      </c>
      <c r="J318" s="18" t="str">
        <f>IF($E318="","",IF($E318="SRD",1,IF($E318="USD",IFERROR(INDEX(Instellingen!$B$22:$B$221,MATCH($C318,Instellingen!$A$22:$A$221,1)),""),IF($E318="EUR",IFERROR(INDEX(Instellingen!$C$22:$C$221,MATCH($C318,Instellingen!$A$22:$A$221,1)),""),""))))</f>
        <v/>
      </c>
      <c r="K318" s="19" t="str">
        <f>IF($B318="","",IFERROR(VLOOKUP($B318,Facturen!$A$3:$W$304,5,FALSE),""))</f>
        <v/>
      </c>
      <c r="L318" s="18" t="str">
        <f>IF($K318="","",IF($K318="SRD",1,IF($K318="USD",IFERROR(INDEX(Instellingen!$B$22:$B$221,MATCH($C318,Instellingen!$A$22:$A$221,1)),""),IF($K318="EUR",IFERROR(INDEX(Instellingen!$C$22:$C$221,MATCH($C318,Instellingen!$A$22:$A$221,1)),""),""))))</f>
        <v/>
      </c>
      <c r="M318" s="14" t="str">
        <f t="shared" si="29"/>
        <v/>
      </c>
      <c r="N318" s="14" t="str">
        <f t="shared" si="30"/>
        <v/>
      </c>
      <c r="O318" s="14" t="str">
        <f t="shared" si="31"/>
        <v/>
      </c>
      <c r="P318" s="14" t="str">
        <f t="shared" si="32"/>
        <v/>
      </c>
      <c r="Q318" s="14" t="str">
        <f t="shared" si="33"/>
        <v/>
      </c>
      <c r="R318" s="14" t="str">
        <f t="shared" si="34"/>
        <v/>
      </c>
    </row>
    <row r="319" spans="1:18" x14ac:dyDescent="0.3">
      <c r="A319" s="6"/>
      <c r="B319" s="6"/>
      <c r="C319" s="8"/>
      <c r="D319" s="6"/>
      <c r="E319" s="6"/>
      <c r="F319" s="12"/>
      <c r="G319" s="13"/>
      <c r="H319" s="14" t="str">
        <f>IF($F319="","",$F319*IF($G319="",IFERROR(IF(VLOOKUP($B319,Facturen!$A$3:$W$304,7,FALSE)="",Instellingen!$B$4,VLOOKUP($B319,Facturen!$A$3:$W$304,7,FALSE)),Instellingen!$B$4),$G319))</f>
        <v/>
      </c>
      <c r="I319" s="14" t="str">
        <f t="shared" si="28"/>
        <v/>
      </c>
      <c r="J319" s="18" t="str">
        <f>IF($E319="","",IF($E319="SRD",1,IF($E319="USD",IFERROR(INDEX(Instellingen!$B$22:$B$221,MATCH($C319,Instellingen!$A$22:$A$221,1)),""),IF($E319="EUR",IFERROR(INDEX(Instellingen!$C$22:$C$221,MATCH($C319,Instellingen!$A$22:$A$221,1)),""),""))))</f>
        <v/>
      </c>
      <c r="K319" s="19" t="str">
        <f>IF($B319="","",IFERROR(VLOOKUP($B319,Facturen!$A$3:$W$304,5,FALSE),""))</f>
        <v/>
      </c>
      <c r="L319" s="18" t="str">
        <f>IF($K319="","",IF($K319="SRD",1,IF($K319="USD",IFERROR(INDEX(Instellingen!$B$22:$B$221,MATCH($C319,Instellingen!$A$22:$A$221,1)),""),IF($K319="EUR",IFERROR(INDEX(Instellingen!$C$22:$C$221,MATCH($C319,Instellingen!$A$22:$A$221,1)),""),""))))</f>
        <v/>
      </c>
      <c r="M319" s="14" t="str">
        <f t="shared" si="29"/>
        <v/>
      </c>
      <c r="N319" s="14" t="str">
        <f t="shared" si="30"/>
        <v/>
      </c>
      <c r="O319" s="14" t="str">
        <f t="shared" si="31"/>
        <v/>
      </c>
      <c r="P319" s="14" t="str">
        <f t="shared" si="32"/>
        <v/>
      </c>
      <c r="Q319" s="14" t="str">
        <f t="shared" si="33"/>
        <v/>
      </c>
      <c r="R319" s="14" t="str">
        <f t="shared" si="34"/>
        <v/>
      </c>
    </row>
    <row r="320" spans="1:18" x14ac:dyDescent="0.3">
      <c r="A320" s="6"/>
      <c r="B320" s="6"/>
      <c r="C320" s="8"/>
      <c r="D320" s="6"/>
      <c r="E320" s="6"/>
      <c r="F320" s="12"/>
      <c r="G320" s="13"/>
      <c r="H320" s="14" t="str">
        <f>IF($F320="","",$F320*IF($G320="",IFERROR(IF(VLOOKUP($B320,Facturen!$A$3:$W$304,7,FALSE)="",Instellingen!$B$4,VLOOKUP($B320,Facturen!$A$3:$W$304,7,FALSE)),Instellingen!$B$4),$G320))</f>
        <v/>
      </c>
      <c r="I320" s="14" t="str">
        <f t="shared" si="28"/>
        <v/>
      </c>
      <c r="J320" s="18" t="str">
        <f>IF($E320="","",IF($E320="SRD",1,IF($E320="USD",IFERROR(INDEX(Instellingen!$B$22:$B$221,MATCH($C320,Instellingen!$A$22:$A$221,1)),""),IF($E320="EUR",IFERROR(INDEX(Instellingen!$C$22:$C$221,MATCH($C320,Instellingen!$A$22:$A$221,1)),""),""))))</f>
        <v/>
      </c>
      <c r="K320" s="19" t="str">
        <f>IF($B320="","",IFERROR(VLOOKUP($B320,Facturen!$A$3:$W$304,5,FALSE),""))</f>
        <v/>
      </c>
      <c r="L320" s="18" t="str">
        <f>IF($K320="","",IF($K320="SRD",1,IF($K320="USD",IFERROR(INDEX(Instellingen!$B$22:$B$221,MATCH($C320,Instellingen!$A$22:$A$221,1)),""),IF($K320="EUR",IFERROR(INDEX(Instellingen!$C$22:$C$221,MATCH($C320,Instellingen!$A$22:$A$221,1)),""),""))))</f>
        <v/>
      </c>
      <c r="M320" s="14" t="str">
        <f t="shared" si="29"/>
        <v/>
      </c>
      <c r="N320" s="14" t="str">
        <f t="shared" si="30"/>
        <v/>
      </c>
      <c r="O320" s="14" t="str">
        <f t="shared" si="31"/>
        <v/>
      </c>
      <c r="P320" s="14" t="str">
        <f t="shared" si="32"/>
        <v/>
      </c>
      <c r="Q320" s="14" t="str">
        <f t="shared" si="33"/>
        <v/>
      </c>
      <c r="R320" s="14" t="str">
        <f t="shared" si="34"/>
        <v/>
      </c>
    </row>
    <row r="321" spans="1:18" x14ac:dyDescent="0.3">
      <c r="A321" s="6"/>
      <c r="B321" s="6"/>
      <c r="C321" s="8"/>
      <c r="D321" s="6"/>
      <c r="E321" s="6"/>
      <c r="F321" s="12"/>
      <c r="G321" s="13"/>
      <c r="H321" s="14" t="str">
        <f>IF($F321="","",$F321*IF($G321="",IFERROR(IF(VLOOKUP($B321,Facturen!$A$3:$W$304,7,FALSE)="",Instellingen!$B$4,VLOOKUP($B321,Facturen!$A$3:$W$304,7,FALSE)),Instellingen!$B$4),$G321))</f>
        <v/>
      </c>
      <c r="I321" s="14" t="str">
        <f t="shared" si="28"/>
        <v/>
      </c>
      <c r="J321" s="18" t="str">
        <f>IF($E321="","",IF($E321="SRD",1,IF($E321="USD",IFERROR(INDEX(Instellingen!$B$22:$B$221,MATCH($C321,Instellingen!$A$22:$A$221,1)),""),IF($E321="EUR",IFERROR(INDEX(Instellingen!$C$22:$C$221,MATCH($C321,Instellingen!$A$22:$A$221,1)),""),""))))</f>
        <v/>
      </c>
      <c r="K321" s="19" t="str">
        <f>IF($B321="","",IFERROR(VLOOKUP($B321,Facturen!$A$3:$W$304,5,FALSE),""))</f>
        <v/>
      </c>
      <c r="L321" s="18" t="str">
        <f>IF($K321="","",IF($K321="SRD",1,IF($K321="USD",IFERROR(INDEX(Instellingen!$B$22:$B$221,MATCH($C321,Instellingen!$A$22:$A$221,1)),""),IF($K321="EUR",IFERROR(INDEX(Instellingen!$C$22:$C$221,MATCH($C321,Instellingen!$A$22:$A$221,1)),""),""))))</f>
        <v/>
      </c>
      <c r="M321" s="14" t="str">
        <f t="shared" si="29"/>
        <v/>
      </c>
      <c r="N321" s="14" t="str">
        <f t="shared" si="30"/>
        <v/>
      </c>
      <c r="O321" s="14" t="str">
        <f t="shared" si="31"/>
        <v/>
      </c>
      <c r="P321" s="14" t="str">
        <f t="shared" si="32"/>
        <v/>
      </c>
      <c r="Q321" s="14" t="str">
        <f t="shared" si="33"/>
        <v/>
      </c>
      <c r="R321" s="14" t="str">
        <f t="shared" si="34"/>
        <v/>
      </c>
    </row>
    <row r="322" spans="1:18" x14ac:dyDescent="0.3">
      <c r="A322" s="6"/>
      <c r="B322" s="6"/>
      <c r="C322" s="8"/>
      <c r="D322" s="6"/>
      <c r="E322" s="6"/>
      <c r="F322" s="12"/>
      <c r="G322" s="13"/>
      <c r="H322" s="14" t="str">
        <f>IF($F322="","",$F322*IF($G322="",IFERROR(IF(VLOOKUP($B322,Facturen!$A$3:$W$304,7,FALSE)="",Instellingen!$B$4,VLOOKUP($B322,Facturen!$A$3:$W$304,7,FALSE)),Instellingen!$B$4),$G322))</f>
        <v/>
      </c>
      <c r="I322" s="14" t="str">
        <f t="shared" si="28"/>
        <v/>
      </c>
      <c r="J322" s="18" t="str">
        <f>IF($E322="","",IF($E322="SRD",1,IF($E322="USD",IFERROR(INDEX(Instellingen!$B$22:$B$221,MATCH($C322,Instellingen!$A$22:$A$221,1)),""),IF($E322="EUR",IFERROR(INDEX(Instellingen!$C$22:$C$221,MATCH($C322,Instellingen!$A$22:$A$221,1)),""),""))))</f>
        <v/>
      </c>
      <c r="K322" s="19" t="str">
        <f>IF($B322="","",IFERROR(VLOOKUP($B322,Facturen!$A$3:$W$304,5,FALSE),""))</f>
        <v/>
      </c>
      <c r="L322" s="18" t="str">
        <f>IF($K322="","",IF($K322="SRD",1,IF($K322="USD",IFERROR(INDEX(Instellingen!$B$22:$B$221,MATCH($C322,Instellingen!$A$22:$A$221,1)),""),IF($K322="EUR",IFERROR(INDEX(Instellingen!$C$22:$C$221,MATCH($C322,Instellingen!$A$22:$A$221,1)),""),""))))</f>
        <v/>
      </c>
      <c r="M322" s="14" t="str">
        <f t="shared" si="29"/>
        <v/>
      </c>
      <c r="N322" s="14" t="str">
        <f t="shared" si="30"/>
        <v/>
      </c>
      <c r="O322" s="14" t="str">
        <f t="shared" si="31"/>
        <v/>
      </c>
      <c r="P322" s="14" t="str">
        <f t="shared" si="32"/>
        <v/>
      </c>
      <c r="Q322" s="14" t="str">
        <f t="shared" si="33"/>
        <v/>
      </c>
      <c r="R322" s="14" t="str">
        <f t="shared" si="34"/>
        <v/>
      </c>
    </row>
    <row r="323" spans="1:18" x14ac:dyDescent="0.3">
      <c r="A323" s="6"/>
      <c r="B323" s="6"/>
      <c r="C323" s="8"/>
      <c r="D323" s="6"/>
      <c r="E323" s="6"/>
      <c r="F323" s="12"/>
      <c r="G323" s="13"/>
      <c r="H323" s="14" t="str">
        <f>IF($F323="","",$F323*IF($G323="",IFERROR(IF(VLOOKUP($B323,Facturen!$A$3:$W$304,7,FALSE)="",Instellingen!$B$4,VLOOKUP($B323,Facturen!$A$3:$W$304,7,FALSE)),Instellingen!$B$4),$G323))</f>
        <v/>
      </c>
      <c r="I323" s="14" t="str">
        <f t="shared" ref="I323:I386" si="35">IF($F323="","",$F323+$H323)</f>
        <v/>
      </c>
      <c r="J323" s="18" t="str">
        <f>IF($E323="","",IF($E323="SRD",1,IF($E323="USD",IFERROR(INDEX(Instellingen!$B$22:$B$221,MATCH($C323,Instellingen!$A$22:$A$221,1)),""),IF($E323="EUR",IFERROR(INDEX(Instellingen!$C$22:$C$221,MATCH($C323,Instellingen!$A$22:$A$221,1)),""),""))))</f>
        <v/>
      </c>
      <c r="K323" s="19" t="str">
        <f>IF($B323="","",IFERROR(VLOOKUP($B323,Facturen!$A$3:$W$304,5,FALSE),""))</f>
        <v/>
      </c>
      <c r="L323" s="18" t="str">
        <f>IF($K323="","",IF($K323="SRD",1,IF($K323="USD",IFERROR(INDEX(Instellingen!$B$22:$B$221,MATCH($C323,Instellingen!$A$22:$A$221,1)),""),IF($K323="EUR",IFERROR(INDEX(Instellingen!$C$22:$C$221,MATCH($C323,Instellingen!$A$22:$A$221,1)),""),""))))</f>
        <v/>
      </c>
      <c r="M323" s="14" t="str">
        <f t="shared" ref="M323:M386" si="36">IF($F323="","",IFERROR($F323*$J323/$L323,0))</f>
        <v/>
      </c>
      <c r="N323" s="14" t="str">
        <f t="shared" ref="N323:N386" si="37">IF($H323="","",IFERROR($H323*$J323/$L323,0))</f>
        <v/>
      </c>
      <c r="O323" s="14" t="str">
        <f t="shared" ref="O323:O386" si="38">IF($I323="","",IFERROR($I323*$J323/$L323,0))</f>
        <v/>
      </c>
      <c r="P323" s="14" t="str">
        <f t="shared" ref="P323:P386" si="39">IF($F323="","",IFERROR($F323*$J323,0))</f>
        <v/>
      </c>
      <c r="Q323" s="14" t="str">
        <f t="shared" ref="Q323:Q386" si="40">IF($H323="","",IFERROR($H323*$J323,0))</f>
        <v/>
      </c>
      <c r="R323" s="14" t="str">
        <f t="shared" ref="R323:R386" si="41">IF($I323="","",IFERROR($I323*$J323,0))</f>
        <v/>
      </c>
    </row>
    <row r="324" spans="1:18" x14ac:dyDescent="0.3">
      <c r="A324" s="6"/>
      <c r="B324" s="6"/>
      <c r="C324" s="8"/>
      <c r="D324" s="6"/>
      <c r="E324" s="6"/>
      <c r="F324" s="12"/>
      <c r="G324" s="13"/>
      <c r="H324" s="14" t="str">
        <f>IF($F324="","",$F324*IF($G324="",IFERROR(IF(VLOOKUP($B324,Facturen!$A$3:$W$304,7,FALSE)="",Instellingen!$B$4,VLOOKUP($B324,Facturen!$A$3:$W$304,7,FALSE)),Instellingen!$B$4),$G324))</f>
        <v/>
      </c>
      <c r="I324" s="14" t="str">
        <f t="shared" si="35"/>
        <v/>
      </c>
      <c r="J324" s="18" t="str">
        <f>IF($E324="","",IF($E324="SRD",1,IF($E324="USD",IFERROR(INDEX(Instellingen!$B$22:$B$221,MATCH($C324,Instellingen!$A$22:$A$221,1)),""),IF($E324="EUR",IFERROR(INDEX(Instellingen!$C$22:$C$221,MATCH($C324,Instellingen!$A$22:$A$221,1)),""),""))))</f>
        <v/>
      </c>
      <c r="K324" s="19" t="str">
        <f>IF($B324="","",IFERROR(VLOOKUP($B324,Facturen!$A$3:$W$304,5,FALSE),""))</f>
        <v/>
      </c>
      <c r="L324" s="18" t="str">
        <f>IF($K324="","",IF($K324="SRD",1,IF($K324="USD",IFERROR(INDEX(Instellingen!$B$22:$B$221,MATCH($C324,Instellingen!$A$22:$A$221,1)),""),IF($K324="EUR",IFERROR(INDEX(Instellingen!$C$22:$C$221,MATCH($C324,Instellingen!$A$22:$A$221,1)),""),""))))</f>
        <v/>
      </c>
      <c r="M324" s="14" t="str">
        <f t="shared" si="36"/>
        <v/>
      </c>
      <c r="N324" s="14" t="str">
        <f t="shared" si="37"/>
        <v/>
      </c>
      <c r="O324" s="14" t="str">
        <f t="shared" si="38"/>
        <v/>
      </c>
      <c r="P324" s="14" t="str">
        <f t="shared" si="39"/>
        <v/>
      </c>
      <c r="Q324" s="14" t="str">
        <f t="shared" si="40"/>
        <v/>
      </c>
      <c r="R324" s="14" t="str">
        <f t="shared" si="41"/>
        <v/>
      </c>
    </row>
    <row r="325" spans="1:18" x14ac:dyDescent="0.3">
      <c r="A325" s="6"/>
      <c r="B325" s="6"/>
      <c r="C325" s="8"/>
      <c r="D325" s="6"/>
      <c r="E325" s="6"/>
      <c r="F325" s="12"/>
      <c r="G325" s="13"/>
      <c r="H325" s="14" t="str">
        <f>IF($F325="","",$F325*IF($G325="",IFERROR(IF(VLOOKUP($B325,Facturen!$A$3:$W$304,7,FALSE)="",Instellingen!$B$4,VLOOKUP($B325,Facturen!$A$3:$W$304,7,FALSE)),Instellingen!$B$4),$G325))</f>
        <v/>
      </c>
      <c r="I325" s="14" t="str">
        <f t="shared" si="35"/>
        <v/>
      </c>
      <c r="J325" s="18" t="str">
        <f>IF($E325="","",IF($E325="SRD",1,IF($E325="USD",IFERROR(INDEX(Instellingen!$B$22:$B$221,MATCH($C325,Instellingen!$A$22:$A$221,1)),""),IF($E325="EUR",IFERROR(INDEX(Instellingen!$C$22:$C$221,MATCH($C325,Instellingen!$A$22:$A$221,1)),""),""))))</f>
        <v/>
      </c>
      <c r="K325" s="19" t="str">
        <f>IF($B325="","",IFERROR(VLOOKUP($B325,Facturen!$A$3:$W$304,5,FALSE),""))</f>
        <v/>
      </c>
      <c r="L325" s="18" t="str">
        <f>IF($K325="","",IF($K325="SRD",1,IF($K325="USD",IFERROR(INDEX(Instellingen!$B$22:$B$221,MATCH($C325,Instellingen!$A$22:$A$221,1)),""),IF($K325="EUR",IFERROR(INDEX(Instellingen!$C$22:$C$221,MATCH($C325,Instellingen!$A$22:$A$221,1)),""),""))))</f>
        <v/>
      </c>
      <c r="M325" s="14" t="str">
        <f t="shared" si="36"/>
        <v/>
      </c>
      <c r="N325" s="14" t="str">
        <f t="shared" si="37"/>
        <v/>
      </c>
      <c r="O325" s="14" t="str">
        <f t="shared" si="38"/>
        <v/>
      </c>
      <c r="P325" s="14" t="str">
        <f t="shared" si="39"/>
        <v/>
      </c>
      <c r="Q325" s="14" t="str">
        <f t="shared" si="40"/>
        <v/>
      </c>
      <c r="R325" s="14" t="str">
        <f t="shared" si="41"/>
        <v/>
      </c>
    </row>
    <row r="326" spans="1:18" x14ac:dyDescent="0.3">
      <c r="A326" s="6"/>
      <c r="B326" s="6"/>
      <c r="C326" s="8"/>
      <c r="D326" s="6"/>
      <c r="E326" s="6"/>
      <c r="F326" s="12"/>
      <c r="G326" s="13"/>
      <c r="H326" s="14" t="str">
        <f>IF($F326="","",$F326*IF($G326="",IFERROR(IF(VLOOKUP($B326,Facturen!$A$3:$W$304,7,FALSE)="",Instellingen!$B$4,VLOOKUP($B326,Facturen!$A$3:$W$304,7,FALSE)),Instellingen!$B$4),$G326))</f>
        <v/>
      </c>
      <c r="I326" s="14" t="str">
        <f t="shared" si="35"/>
        <v/>
      </c>
      <c r="J326" s="18" t="str">
        <f>IF($E326="","",IF($E326="SRD",1,IF($E326="USD",IFERROR(INDEX(Instellingen!$B$22:$B$221,MATCH($C326,Instellingen!$A$22:$A$221,1)),""),IF($E326="EUR",IFERROR(INDEX(Instellingen!$C$22:$C$221,MATCH($C326,Instellingen!$A$22:$A$221,1)),""),""))))</f>
        <v/>
      </c>
      <c r="K326" s="19" t="str">
        <f>IF($B326="","",IFERROR(VLOOKUP($B326,Facturen!$A$3:$W$304,5,FALSE),""))</f>
        <v/>
      </c>
      <c r="L326" s="18" t="str">
        <f>IF($K326="","",IF($K326="SRD",1,IF($K326="USD",IFERROR(INDEX(Instellingen!$B$22:$B$221,MATCH($C326,Instellingen!$A$22:$A$221,1)),""),IF($K326="EUR",IFERROR(INDEX(Instellingen!$C$22:$C$221,MATCH($C326,Instellingen!$A$22:$A$221,1)),""),""))))</f>
        <v/>
      </c>
      <c r="M326" s="14" t="str">
        <f t="shared" si="36"/>
        <v/>
      </c>
      <c r="N326" s="14" t="str">
        <f t="shared" si="37"/>
        <v/>
      </c>
      <c r="O326" s="14" t="str">
        <f t="shared" si="38"/>
        <v/>
      </c>
      <c r="P326" s="14" t="str">
        <f t="shared" si="39"/>
        <v/>
      </c>
      <c r="Q326" s="14" t="str">
        <f t="shared" si="40"/>
        <v/>
      </c>
      <c r="R326" s="14" t="str">
        <f t="shared" si="41"/>
        <v/>
      </c>
    </row>
    <row r="327" spans="1:18" x14ac:dyDescent="0.3">
      <c r="A327" s="6"/>
      <c r="B327" s="6"/>
      <c r="C327" s="8"/>
      <c r="D327" s="6"/>
      <c r="E327" s="6"/>
      <c r="F327" s="12"/>
      <c r="G327" s="13"/>
      <c r="H327" s="14" t="str">
        <f>IF($F327="","",$F327*IF($G327="",IFERROR(IF(VLOOKUP($B327,Facturen!$A$3:$W$304,7,FALSE)="",Instellingen!$B$4,VLOOKUP($B327,Facturen!$A$3:$W$304,7,FALSE)),Instellingen!$B$4),$G327))</f>
        <v/>
      </c>
      <c r="I327" s="14" t="str">
        <f t="shared" si="35"/>
        <v/>
      </c>
      <c r="J327" s="18" t="str">
        <f>IF($E327="","",IF($E327="SRD",1,IF($E327="USD",IFERROR(INDEX(Instellingen!$B$22:$B$221,MATCH($C327,Instellingen!$A$22:$A$221,1)),""),IF($E327="EUR",IFERROR(INDEX(Instellingen!$C$22:$C$221,MATCH($C327,Instellingen!$A$22:$A$221,1)),""),""))))</f>
        <v/>
      </c>
      <c r="K327" s="19" t="str">
        <f>IF($B327="","",IFERROR(VLOOKUP($B327,Facturen!$A$3:$W$304,5,FALSE),""))</f>
        <v/>
      </c>
      <c r="L327" s="18" t="str">
        <f>IF($K327="","",IF($K327="SRD",1,IF($K327="USD",IFERROR(INDEX(Instellingen!$B$22:$B$221,MATCH($C327,Instellingen!$A$22:$A$221,1)),""),IF($K327="EUR",IFERROR(INDEX(Instellingen!$C$22:$C$221,MATCH($C327,Instellingen!$A$22:$A$221,1)),""),""))))</f>
        <v/>
      </c>
      <c r="M327" s="14" t="str">
        <f t="shared" si="36"/>
        <v/>
      </c>
      <c r="N327" s="14" t="str">
        <f t="shared" si="37"/>
        <v/>
      </c>
      <c r="O327" s="14" t="str">
        <f t="shared" si="38"/>
        <v/>
      </c>
      <c r="P327" s="14" t="str">
        <f t="shared" si="39"/>
        <v/>
      </c>
      <c r="Q327" s="14" t="str">
        <f t="shared" si="40"/>
        <v/>
      </c>
      <c r="R327" s="14" t="str">
        <f t="shared" si="41"/>
        <v/>
      </c>
    </row>
    <row r="328" spans="1:18" x14ac:dyDescent="0.3">
      <c r="A328" s="6"/>
      <c r="B328" s="6"/>
      <c r="C328" s="8"/>
      <c r="D328" s="6"/>
      <c r="E328" s="6"/>
      <c r="F328" s="12"/>
      <c r="G328" s="13"/>
      <c r="H328" s="14" t="str">
        <f>IF($F328="","",$F328*IF($G328="",IFERROR(IF(VLOOKUP($B328,Facturen!$A$3:$W$304,7,FALSE)="",Instellingen!$B$4,VLOOKUP($B328,Facturen!$A$3:$W$304,7,FALSE)),Instellingen!$B$4),$G328))</f>
        <v/>
      </c>
      <c r="I328" s="14" t="str">
        <f t="shared" si="35"/>
        <v/>
      </c>
      <c r="J328" s="18" t="str">
        <f>IF($E328="","",IF($E328="SRD",1,IF($E328="USD",IFERROR(INDEX(Instellingen!$B$22:$B$221,MATCH($C328,Instellingen!$A$22:$A$221,1)),""),IF($E328="EUR",IFERROR(INDEX(Instellingen!$C$22:$C$221,MATCH($C328,Instellingen!$A$22:$A$221,1)),""),""))))</f>
        <v/>
      </c>
      <c r="K328" s="19" t="str">
        <f>IF($B328="","",IFERROR(VLOOKUP($B328,Facturen!$A$3:$W$304,5,FALSE),""))</f>
        <v/>
      </c>
      <c r="L328" s="18" t="str">
        <f>IF($K328="","",IF($K328="SRD",1,IF($K328="USD",IFERROR(INDEX(Instellingen!$B$22:$B$221,MATCH($C328,Instellingen!$A$22:$A$221,1)),""),IF($K328="EUR",IFERROR(INDEX(Instellingen!$C$22:$C$221,MATCH($C328,Instellingen!$A$22:$A$221,1)),""),""))))</f>
        <v/>
      </c>
      <c r="M328" s="14" t="str">
        <f t="shared" si="36"/>
        <v/>
      </c>
      <c r="N328" s="14" t="str">
        <f t="shared" si="37"/>
        <v/>
      </c>
      <c r="O328" s="14" t="str">
        <f t="shared" si="38"/>
        <v/>
      </c>
      <c r="P328" s="14" t="str">
        <f t="shared" si="39"/>
        <v/>
      </c>
      <c r="Q328" s="14" t="str">
        <f t="shared" si="40"/>
        <v/>
      </c>
      <c r="R328" s="14" t="str">
        <f t="shared" si="41"/>
        <v/>
      </c>
    </row>
    <row r="329" spans="1:18" x14ac:dyDescent="0.3">
      <c r="A329" s="6"/>
      <c r="B329" s="6"/>
      <c r="C329" s="8"/>
      <c r="D329" s="6"/>
      <c r="E329" s="6"/>
      <c r="F329" s="12"/>
      <c r="G329" s="13"/>
      <c r="H329" s="14" t="str">
        <f>IF($F329="","",$F329*IF($G329="",IFERROR(IF(VLOOKUP($B329,Facturen!$A$3:$W$304,7,FALSE)="",Instellingen!$B$4,VLOOKUP($B329,Facturen!$A$3:$W$304,7,FALSE)),Instellingen!$B$4),$G329))</f>
        <v/>
      </c>
      <c r="I329" s="14" t="str">
        <f t="shared" si="35"/>
        <v/>
      </c>
      <c r="J329" s="18" t="str">
        <f>IF($E329="","",IF($E329="SRD",1,IF($E329="USD",IFERROR(INDEX(Instellingen!$B$22:$B$221,MATCH($C329,Instellingen!$A$22:$A$221,1)),""),IF($E329="EUR",IFERROR(INDEX(Instellingen!$C$22:$C$221,MATCH($C329,Instellingen!$A$22:$A$221,1)),""),""))))</f>
        <v/>
      </c>
      <c r="K329" s="19" t="str">
        <f>IF($B329="","",IFERROR(VLOOKUP($B329,Facturen!$A$3:$W$304,5,FALSE),""))</f>
        <v/>
      </c>
      <c r="L329" s="18" t="str">
        <f>IF($K329="","",IF($K329="SRD",1,IF($K329="USD",IFERROR(INDEX(Instellingen!$B$22:$B$221,MATCH($C329,Instellingen!$A$22:$A$221,1)),""),IF($K329="EUR",IFERROR(INDEX(Instellingen!$C$22:$C$221,MATCH($C329,Instellingen!$A$22:$A$221,1)),""),""))))</f>
        <v/>
      </c>
      <c r="M329" s="14" t="str">
        <f t="shared" si="36"/>
        <v/>
      </c>
      <c r="N329" s="14" t="str">
        <f t="shared" si="37"/>
        <v/>
      </c>
      <c r="O329" s="14" t="str">
        <f t="shared" si="38"/>
        <v/>
      </c>
      <c r="P329" s="14" t="str">
        <f t="shared" si="39"/>
        <v/>
      </c>
      <c r="Q329" s="14" t="str">
        <f t="shared" si="40"/>
        <v/>
      </c>
      <c r="R329" s="14" t="str">
        <f t="shared" si="41"/>
        <v/>
      </c>
    </row>
    <row r="330" spans="1:18" x14ac:dyDescent="0.3">
      <c r="A330" s="6"/>
      <c r="B330" s="6"/>
      <c r="C330" s="8"/>
      <c r="D330" s="6"/>
      <c r="E330" s="6"/>
      <c r="F330" s="12"/>
      <c r="G330" s="13"/>
      <c r="H330" s="14" t="str">
        <f>IF($F330="","",$F330*IF($G330="",IFERROR(IF(VLOOKUP($B330,Facturen!$A$3:$W$304,7,FALSE)="",Instellingen!$B$4,VLOOKUP($B330,Facturen!$A$3:$W$304,7,FALSE)),Instellingen!$B$4),$G330))</f>
        <v/>
      </c>
      <c r="I330" s="14" t="str">
        <f t="shared" si="35"/>
        <v/>
      </c>
      <c r="J330" s="18" t="str">
        <f>IF($E330="","",IF($E330="SRD",1,IF($E330="USD",IFERROR(INDEX(Instellingen!$B$22:$B$221,MATCH($C330,Instellingen!$A$22:$A$221,1)),""),IF($E330="EUR",IFERROR(INDEX(Instellingen!$C$22:$C$221,MATCH($C330,Instellingen!$A$22:$A$221,1)),""),""))))</f>
        <v/>
      </c>
      <c r="K330" s="19" t="str">
        <f>IF($B330="","",IFERROR(VLOOKUP($B330,Facturen!$A$3:$W$304,5,FALSE),""))</f>
        <v/>
      </c>
      <c r="L330" s="18" t="str">
        <f>IF($K330="","",IF($K330="SRD",1,IF($K330="USD",IFERROR(INDEX(Instellingen!$B$22:$B$221,MATCH($C330,Instellingen!$A$22:$A$221,1)),""),IF($K330="EUR",IFERROR(INDEX(Instellingen!$C$22:$C$221,MATCH($C330,Instellingen!$A$22:$A$221,1)),""),""))))</f>
        <v/>
      </c>
      <c r="M330" s="14" t="str">
        <f t="shared" si="36"/>
        <v/>
      </c>
      <c r="N330" s="14" t="str">
        <f t="shared" si="37"/>
        <v/>
      </c>
      <c r="O330" s="14" t="str">
        <f t="shared" si="38"/>
        <v/>
      </c>
      <c r="P330" s="14" t="str">
        <f t="shared" si="39"/>
        <v/>
      </c>
      <c r="Q330" s="14" t="str">
        <f t="shared" si="40"/>
        <v/>
      </c>
      <c r="R330" s="14" t="str">
        <f t="shared" si="41"/>
        <v/>
      </c>
    </row>
    <row r="331" spans="1:18" x14ac:dyDescent="0.3">
      <c r="A331" s="6"/>
      <c r="B331" s="6"/>
      <c r="C331" s="8"/>
      <c r="D331" s="6"/>
      <c r="E331" s="6"/>
      <c r="F331" s="12"/>
      <c r="G331" s="13"/>
      <c r="H331" s="14" t="str">
        <f>IF($F331="","",$F331*IF($G331="",IFERROR(IF(VLOOKUP($B331,Facturen!$A$3:$W$304,7,FALSE)="",Instellingen!$B$4,VLOOKUP($B331,Facturen!$A$3:$W$304,7,FALSE)),Instellingen!$B$4),$G331))</f>
        <v/>
      </c>
      <c r="I331" s="14" t="str">
        <f t="shared" si="35"/>
        <v/>
      </c>
      <c r="J331" s="18" t="str">
        <f>IF($E331="","",IF($E331="SRD",1,IF($E331="USD",IFERROR(INDEX(Instellingen!$B$22:$B$221,MATCH($C331,Instellingen!$A$22:$A$221,1)),""),IF($E331="EUR",IFERROR(INDEX(Instellingen!$C$22:$C$221,MATCH($C331,Instellingen!$A$22:$A$221,1)),""),""))))</f>
        <v/>
      </c>
      <c r="K331" s="19" t="str">
        <f>IF($B331="","",IFERROR(VLOOKUP($B331,Facturen!$A$3:$W$304,5,FALSE),""))</f>
        <v/>
      </c>
      <c r="L331" s="18" t="str">
        <f>IF($K331="","",IF($K331="SRD",1,IF($K331="USD",IFERROR(INDEX(Instellingen!$B$22:$B$221,MATCH($C331,Instellingen!$A$22:$A$221,1)),""),IF($K331="EUR",IFERROR(INDEX(Instellingen!$C$22:$C$221,MATCH($C331,Instellingen!$A$22:$A$221,1)),""),""))))</f>
        <v/>
      </c>
      <c r="M331" s="14" t="str">
        <f t="shared" si="36"/>
        <v/>
      </c>
      <c r="N331" s="14" t="str">
        <f t="shared" si="37"/>
        <v/>
      </c>
      <c r="O331" s="14" t="str">
        <f t="shared" si="38"/>
        <v/>
      </c>
      <c r="P331" s="14" t="str">
        <f t="shared" si="39"/>
        <v/>
      </c>
      <c r="Q331" s="14" t="str">
        <f t="shared" si="40"/>
        <v/>
      </c>
      <c r="R331" s="14" t="str">
        <f t="shared" si="41"/>
        <v/>
      </c>
    </row>
    <row r="332" spans="1:18" x14ac:dyDescent="0.3">
      <c r="A332" s="6"/>
      <c r="B332" s="6"/>
      <c r="C332" s="8"/>
      <c r="D332" s="6"/>
      <c r="E332" s="6"/>
      <c r="F332" s="12"/>
      <c r="G332" s="13"/>
      <c r="H332" s="14" t="str">
        <f>IF($F332="","",$F332*IF($G332="",IFERROR(IF(VLOOKUP($B332,Facturen!$A$3:$W$304,7,FALSE)="",Instellingen!$B$4,VLOOKUP($B332,Facturen!$A$3:$W$304,7,FALSE)),Instellingen!$B$4),$G332))</f>
        <v/>
      </c>
      <c r="I332" s="14" t="str">
        <f t="shared" si="35"/>
        <v/>
      </c>
      <c r="J332" s="18" t="str">
        <f>IF($E332="","",IF($E332="SRD",1,IF($E332="USD",IFERROR(INDEX(Instellingen!$B$22:$B$221,MATCH($C332,Instellingen!$A$22:$A$221,1)),""),IF($E332="EUR",IFERROR(INDEX(Instellingen!$C$22:$C$221,MATCH($C332,Instellingen!$A$22:$A$221,1)),""),""))))</f>
        <v/>
      </c>
      <c r="K332" s="19" t="str">
        <f>IF($B332="","",IFERROR(VLOOKUP($B332,Facturen!$A$3:$W$304,5,FALSE),""))</f>
        <v/>
      </c>
      <c r="L332" s="18" t="str">
        <f>IF($K332="","",IF($K332="SRD",1,IF($K332="USD",IFERROR(INDEX(Instellingen!$B$22:$B$221,MATCH($C332,Instellingen!$A$22:$A$221,1)),""),IF($K332="EUR",IFERROR(INDEX(Instellingen!$C$22:$C$221,MATCH($C332,Instellingen!$A$22:$A$221,1)),""),""))))</f>
        <v/>
      </c>
      <c r="M332" s="14" t="str">
        <f t="shared" si="36"/>
        <v/>
      </c>
      <c r="N332" s="14" t="str">
        <f t="shared" si="37"/>
        <v/>
      </c>
      <c r="O332" s="14" t="str">
        <f t="shared" si="38"/>
        <v/>
      </c>
      <c r="P332" s="14" t="str">
        <f t="shared" si="39"/>
        <v/>
      </c>
      <c r="Q332" s="14" t="str">
        <f t="shared" si="40"/>
        <v/>
      </c>
      <c r="R332" s="14" t="str">
        <f t="shared" si="41"/>
        <v/>
      </c>
    </row>
    <row r="333" spans="1:18" x14ac:dyDescent="0.3">
      <c r="A333" s="6"/>
      <c r="B333" s="6"/>
      <c r="C333" s="8"/>
      <c r="D333" s="6"/>
      <c r="E333" s="6"/>
      <c r="F333" s="12"/>
      <c r="G333" s="13"/>
      <c r="H333" s="14" t="str">
        <f>IF($F333="","",$F333*IF($G333="",IFERROR(IF(VLOOKUP($B333,Facturen!$A$3:$W$304,7,FALSE)="",Instellingen!$B$4,VLOOKUP($B333,Facturen!$A$3:$W$304,7,FALSE)),Instellingen!$B$4),$G333))</f>
        <v/>
      </c>
      <c r="I333" s="14" t="str">
        <f t="shared" si="35"/>
        <v/>
      </c>
      <c r="J333" s="18" t="str">
        <f>IF($E333="","",IF($E333="SRD",1,IF($E333="USD",IFERROR(INDEX(Instellingen!$B$22:$B$221,MATCH($C333,Instellingen!$A$22:$A$221,1)),""),IF($E333="EUR",IFERROR(INDEX(Instellingen!$C$22:$C$221,MATCH($C333,Instellingen!$A$22:$A$221,1)),""),""))))</f>
        <v/>
      </c>
      <c r="K333" s="19" t="str">
        <f>IF($B333="","",IFERROR(VLOOKUP($B333,Facturen!$A$3:$W$304,5,FALSE),""))</f>
        <v/>
      </c>
      <c r="L333" s="18" t="str">
        <f>IF($K333="","",IF($K333="SRD",1,IF($K333="USD",IFERROR(INDEX(Instellingen!$B$22:$B$221,MATCH($C333,Instellingen!$A$22:$A$221,1)),""),IF($K333="EUR",IFERROR(INDEX(Instellingen!$C$22:$C$221,MATCH($C333,Instellingen!$A$22:$A$221,1)),""),""))))</f>
        <v/>
      </c>
      <c r="M333" s="14" t="str">
        <f t="shared" si="36"/>
        <v/>
      </c>
      <c r="N333" s="14" t="str">
        <f t="shared" si="37"/>
        <v/>
      </c>
      <c r="O333" s="14" t="str">
        <f t="shared" si="38"/>
        <v/>
      </c>
      <c r="P333" s="14" t="str">
        <f t="shared" si="39"/>
        <v/>
      </c>
      <c r="Q333" s="14" t="str">
        <f t="shared" si="40"/>
        <v/>
      </c>
      <c r="R333" s="14" t="str">
        <f t="shared" si="41"/>
        <v/>
      </c>
    </row>
    <row r="334" spans="1:18" x14ac:dyDescent="0.3">
      <c r="A334" s="6"/>
      <c r="B334" s="6"/>
      <c r="C334" s="8"/>
      <c r="D334" s="6"/>
      <c r="E334" s="6"/>
      <c r="F334" s="12"/>
      <c r="G334" s="13"/>
      <c r="H334" s="14" t="str">
        <f>IF($F334="","",$F334*IF($G334="",IFERROR(IF(VLOOKUP($B334,Facturen!$A$3:$W$304,7,FALSE)="",Instellingen!$B$4,VLOOKUP($B334,Facturen!$A$3:$W$304,7,FALSE)),Instellingen!$B$4),$G334))</f>
        <v/>
      </c>
      <c r="I334" s="14" t="str">
        <f t="shared" si="35"/>
        <v/>
      </c>
      <c r="J334" s="18" t="str">
        <f>IF($E334="","",IF($E334="SRD",1,IF($E334="USD",IFERROR(INDEX(Instellingen!$B$22:$B$221,MATCH($C334,Instellingen!$A$22:$A$221,1)),""),IF($E334="EUR",IFERROR(INDEX(Instellingen!$C$22:$C$221,MATCH($C334,Instellingen!$A$22:$A$221,1)),""),""))))</f>
        <v/>
      </c>
      <c r="K334" s="19" t="str">
        <f>IF($B334="","",IFERROR(VLOOKUP($B334,Facturen!$A$3:$W$304,5,FALSE),""))</f>
        <v/>
      </c>
      <c r="L334" s="18" t="str">
        <f>IF($K334="","",IF($K334="SRD",1,IF($K334="USD",IFERROR(INDEX(Instellingen!$B$22:$B$221,MATCH($C334,Instellingen!$A$22:$A$221,1)),""),IF($K334="EUR",IFERROR(INDEX(Instellingen!$C$22:$C$221,MATCH($C334,Instellingen!$A$22:$A$221,1)),""),""))))</f>
        <v/>
      </c>
      <c r="M334" s="14" t="str">
        <f t="shared" si="36"/>
        <v/>
      </c>
      <c r="N334" s="14" t="str">
        <f t="shared" si="37"/>
        <v/>
      </c>
      <c r="O334" s="14" t="str">
        <f t="shared" si="38"/>
        <v/>
      </c>
      <c r="P334" s="14" t="str">
        <f t="shared" si="39"/>
        <v/>
      </c>
      <c r="Q334" s="14" t="str">
        <f t="shared" si="40"/>
        <v/>
      </c>
      <c r="R334" s="14" t="str">
        <f t="shared" si="41"/>
        <v/>
      </c>
    </row>
    <row r="335" spans="1:18" x14ac:dyDescent="0.3">
      <c r="A335" s="6"/>
      <c r="B335" s="6"/>
      <c r="C335" s="8"/>
      <c r="D335" s="6"/>
      <c r="E335" s="6"/>
      <c r="F335" s="12"/>
      <c r="G335" s="13"/>
      <c r="H335" s="14" t="str">
        <f>IF($F335="","",$F335*IF($G335="",IFERROR(IF(VLOOKUP($B335,Facturen!$A$3:$W$304,7,FALSE)="",Instellingen!$B$4,VLOOKUP($B335,Facturen!$A$3:$W$304,7,FALSE)),Instellingen!$B$4),$G335))</f>
        <v/>
      </c>
      <c r="I335" s="14" t="str">
        <f t="shared" si="35"/>
        <v/>
      </c>
      <c r="J335" s="18" t="str">
        <f>IF($E335="","",IF($E335="SRD",1,IF($E335="USD",IFERROR(INDEX(Instellingen!$B$22:$B$221,MATCH($C335,Instellingen!$A$22:$A$221,1)),""),IF($E335="EUR",IFERROR(INDEX(Instellingen!$C$22:$C$221,MATCH($C335,Instellingen!$A$22:$A$221,1)),""),""))))</f>
        <v/>
      </c>
      <c r="K335" s="19" t="str">
        <f>IF($B335="","",IFERROR(VLOOKUP($B335,Facturen!$A$3:$W$304,5,FALSE),""))</f>
        <v/>
      </c>
      <c r="L335" s="18" t="str">
        <f>IF($K335="","",IF($K335="SRD",1,IF($K335="USD",IFERROR(INDEX(Instellingen!$B$22:$B$221,MATCH($C335,Instellingen!$A$22:$A$221,1)),""),IF($K335="EUR",IFERROR(INDEX(Instellingen!$C$22:$C$221,MATCH($C335,Instellingen!$A$22:$A$221,1)),""),""))))</f>
        <v/>
      </c>
      <c r="M335" s="14" t="str">
        <f t="shared" si="36"/>
        <v/>
      </c>
      <c r="N335" s="14" t="str">
        <f t="shared" si="37"/>
        <v/>
      </c>
      <c r="O335" s="14" t="str">
        <f t="shared" si="38"/>
        <v/>
      </c>
      <c r="P335" s="14" t="str">
        <f t="shared" si="39"/>
        <v/>
      </c>
      <c r="Q335" s="14" t="str">
        <f t="shared" si="40"/>
        <v/>
      </c>
      <c r="R335" s="14" t="str">
        <f t="shared" si="41"/>
        <v/>
      </c>
    </row>
    <row r="336" spans="1:18" x14ac:dyDescent="0.3">
      <c r="A336" s="6"/>
      <c r="B336" s="6"/>
      <c r="C336" s="8"/>
      <c r="D336" s="6"/>
      <c r="E336" s="6"/>
      <c r="F336" s="12"/>
      <c r="G336" s="13"/>
      <c r="H336" s="14" t="str">
        <f>IF($F336="","",$F336*IF($G336="",IFERROR(IF(VLOOKUP($B336,Facturen!$A$3:$W$304,7,FALSE)="",Instellingen!$B$4,VLOOKUP($B336,Facturen!$A$3:$W$304,7,FALSE)),Instellingen!$B$4),$G336))</f>
        <v/>
      </c>
      <c r="I336" s="14" t="str">
        <f t="shared" si="35"/>
        <v/>
      </c>
      <c r="J336" s="18" t="str">
        <f>IF($E336="","",IF($E336="SRD",1,IF($E336="USD",IFERROR(INDEX(Instellingen!$B$22:$B$221,MATCH($C336,Instellingen!$A$22:$A$221,1)),""),IF($E336="EUR",IFERROR(INDEX(Instellingen!$C$22:$C$221,MATCH($C336,Instellingen!$A$22:$A$221,1)),""),""))))</f>
        <v/>
      </c>
      <c r="K336" s="19" t="str">
        <f>IF($B336="","",IFERROR(VLOOKUP($B336,Facturen!$A$3:$W$304,5,FALSE),""))</f>
        <v/>
      </c>
      <c r="L336" s="18" t="str">
        <f>IF($K336="","",IF($K336="SRD",1,IF($K336="USD",IFERROR(INDEX(Instellingen!$B$22:$B$221,MATCH($C336,Instellingen!$A$22:$A$221,1)),""),IF($K336="EUR",IFERROR(INDEX(Instellingen!$C$22:$C$221,MATCH($C336,Instellingen!$A$22:$A$221,1)),""),""))))</f>
        <v/>
      </c>
      <c r="M336" s="14" t="str">
        <f t="shared" si="36"/>
        <v/>
      </c>
      <c r="N336" s="14" t="str">
        <f t="shared" si="37"/>
        <v/>
      </c>
      <c r="O336" s="14" t="str">
        <f t="shared" si="38"/>
        <v/>
      </c>
      <c r="P336" s="14" t="str">
        <f t="shared" si="39"/>
        <v/>
      </c>
      <c r="Q336" s="14" t="str">
        <f t="shared" si="40"/>
        <v/>
      </c>
      <c r="R336" s="14" t="str">
        <f t="shared" si="41"/>
        <v/>
      </c>
    </row>
    <row r="337" spans="1:18" x14ac:dyDescent="0.3">
      <c r="A337" s="6"/>
      <c r="B337" s="6"/>
      <c r="C337" s="8"/>
      <c r="D337" s="6"/>
      <c r="E337" s="6"/>
      <c r="F337" s="12"/>
      <c r="G337" s="13"/>
      <c r="H337" s="14" t="str">
        <f>IF($F337="","",$F337*IF($G337="",IFERROR(IF(VLOOKUP($B337,Facturen!$A$3:$W$304,7,FALSE)="",Instellingen!$B$4,VLOOKUP($B337,Facturen!$A$3:$W$304,7,FALSE)),Instellingen!$B$4),$G337))</f>
        <v/>
      </c>
      <c r="I337" s="14" t="str">
        <f t="shared" si="35"/>
        <v/>
      </c>
      <c r="J337" s="18" t="str">
        <f>IF($E337="","",IF($E337="SRD",1,IF($E337="USD",IFERROR(INDEX(Instellingen!$B$22:$B$221,MATCH($C337,Instellingen!$A$22:$A$221,1)),""),IF($E337="EUR",IFERROR(INDEX(Instellingen!$C$22:$C$221,MATCH($C337,Instellingen!$A$22:$A$221,1)),""),""))))</f>
        <v/>
      </c>
      <c r="K337" s="19" t="str">
        <f>IF($B337="","",IFERROR(VLOOKUP($B337,Facturen!$A$3:$W$304,5,FALSE),""))</f>
        <v/>
      </c>
      <c r="L337" s="18" t="str">
        <f>IF($K337="","",IF($K337="SRD",1,IF($K337="USD",IFERROR(INDEX(Instellingen!$B$22:$B$221,MATCH($C337,Instellingen!$A$22:$A$221,1)),""),IF($K337="EUR",IFERROR(INDEX(Instellingen!$C$22:$C$221,MATCH($C337,Instellingen!$A$22:$A$221,1)),""),""))))</f>
        <v/>
      </c>
      <c r="M337" s="14" t="str">
        <f t="shared" si="36"/>
        <v/>
      </c>
      <c r="N337" s="14" t="str">
        <f t="shared" si="37"/>
        <v/>
      </c>
      <c r="O337" s="14" t="str">
        <f t="shared" si="38"/>
        <v/>
      </c>
      <c r="P337" s="14" t="str">
        <f t="shared" si="39"/>
        <v/>
      </c>
      <c r="Q337" s="14" t="str">
        <f t="shared" si="40"/>
        <v/>
      </c>
      <c r="R337" s="14" t="str">
        <f t="shared" si="41"/>
        <v/>
      </c>
    </row>
    <row r="338" spans="1:18" x14ac:dyDescent="0.3">
      <c r="A338" s="6"/>
      <c r="B338" s="6"/>
      <c r="C338" s="8"/>
      <c r="D338" s="6"/>
      <c r="E338" s="6"/>
      <c r="F338" s="12"/>
      <c r="G338" s="13"/>
      <c r="H338" s="14" t="str">
        <f>IF($F338="","",$F338*IF($G338="",IFERROR(IF(VLOOKUP($B338,Facturen!$A$3:$W$304,7,FALSE)="",Instellingen!$B$4,VLOOKUP($B338,Facturen!$A$3:$W$304,7,FALSE)),Instellingen!$B$4),$G338))</f>
        <v/>
      </c>
      <c r="I338" s="14" t="str">
        <f t="shared" si="35"/>
        <v/>
      </c>
      <c r="J338" s="18" t="str">
        <f>IF($E338="","",IF($E338="SRD",1,IF($E338="USD",IFERROR(INDEX(Instellingen!$B$22:$B$221,MATCH($C338,Instellingen!$A$22:$A$221,1)),""),IF($E338="EUR",IFERROR(INDEX(Instellingen!$C$22:$C$221,MATCH($C338,Instellingen!$A$22:$A$221,1)),""),""))))</f>
        <v/>
      </c>
      <c r="K338" s="19" t="str">
        <f>IF($B338="","",IFERROR(VLOOKUP($B338,Facturen!$A$3:$W$304,5,FALSE),""))</f>
        <v/>
      </c>
      <c r="L338" s="18" t="str">
        <f>IF($K338="","",IF($K338="SRD",1,IF($K338="USD",IFERROR(INDEX(Instellingen!$B$22:$B$221,MATCH($C338,Instellingen!$A$22:$A$221,1)),""),IF($K338="EUR",IFERROR(INDEX(Instellingen!$C$22:$C$221,MATCH($C338,Instellingen!$A$22:$A$221,1)),""),""))))</f>
        <v/>
      </c>
      <c r="M338" s="14" t="str">
        <f t="shared" si="36"/>
        <v/>
      </c>
      <c r="N338" s="14" t="str">
        <f t="shared" si="37"/>
        <v/>
      </c>
      <c r="O338" s="14" t="str">
        <f t="shared" si="38"/>
        <v/>
      </c>
      <c r="P338" s="14" t="str">
        <f t="shared" si="39"/>
        <v/>
      </c>
      <c r="Q338" s="14" t="str">
        <f t="shared" si="40"/>
        <v/>
      </c>
      <c r="R338" s="14" t="str">
        <f t="shared" si="41"/>
        <v/>
      </c>
    </row>
    <row r="339" spans="1:18" x14ac:dyDescent="0.3">
      <c r="A339" s="6"/>
      <c r="B339" s="6"/>
      <c r="C339" s="8"/>
      <c r="D339" s="6"/>
      <c r="E339" s="6"/>
      <c r="F339" s="12"/>
      <c r="G339" s="13"/>
      <c r="H339" s="14" t="str">
        <f>IF($F339="","",$F339*IF($G339="",IFERROR(IF(VLOOKUP($B339,Facturen!$A$3:$W$304,7,FALSE)="",Instellingen!$B$4,VLOOKUP($B339,Facturen!$A$3:$W$304,7,FALSE)),Instellingen!$B$4),$G339))</f>
        <v/>
      </c>
      <c r="I339" s="14" t="str">
        <f t="shared" si="35"/>
        <v/>
      </c>
      <c r="J339" s="18" t="str">
        <f>IF($E339="","",IF($E339="SRD",1,IF($E339="USD",IFERROR(INDEX(Instellingen!$B$22:$B$221,MATCH($C339,Instellingen!$A$22:$A$221,1)),""),IF($E339="EUR",IFERROR(INDEX(Instellingen!$C$22:$C$221,MATCH($C339,Instellingen!$A$22:$A$221,1)),""),""))))</f>
        <v/>
      </c>
      <c r="K339" s="19" t="str">
        <f>IF($B339="","",IFERROR(VLOOKUP($B339,Facturen!$A$3:$W$304,5,FALSE),""))</f>
        <v/>
      </c>
      <c r="L339" s="18" t="str">
        <f>IF($K339="","",IF($K339="SRD",1,IF($K339="USD",IFERROR(INDEX(Instellingen!$B$22:$B$221,MATCH($C339,Instellingen!$A$22:$A$221,1)),""),IF($K339="EUR",IFERROR(INDEX(Instellingen!$C$22:$C$221,MATCH($C339,Instellingen!$A$22:$A$221,1)),""),""))))</f>
        <v/>
      </c>
      <c r="M339" s="14" t="str">
        <f t="shared" si="36"/>
        <v/>
      </c>
      <c r="N339" s="14" t="str">
        <f t="shared" si="37"/>
        <v/>
      </c>
      <c r="O339" s="14" t="str">
        <f t="shared" si="38"/>
        <v/>
      </c>
      <c r="P339" s="14" t="str">
        <f t="shared" si="39"/>
        <v/>
      </c>
      <c r="Q339" s="14" t="str">
        <f t="shared" si="40"/>
        <v/>
      </c>
      <c r="R339" s="14" t="str">
        <f t="shared" si="41"/>
        <v/>
      </c>
    </row>
    <row r="340" spans="1:18" x14ac:dyDescent="0.3">
      <c r="A340" s="6"/>
      <c r="B340" s="6"/>
      <c r="C340" s="8"/>
      <c r="D340" s="6"/>
      <c r="E340" s="6"/>
      <c r="F340" s="12"/>
      <c r="G340" s="13"/>
      <c r="H340" s="14" t="str">
        <f>IF($F340="","",$F340*IF($G340="",IFERROR(IF(VLOOKUP($B340,Facturen!$A$3:$W$304,7,FALSE)="",Instellingen!$B$4,VLOOKUP($B340,Facturen!$A$3:$W$304,7,FALSE)),Instellingen!$B$4),$G340))</f>
        <v/>
      </c>
      <c r="I340" s="14" t="str">
        <f t="shared" si="35"/>
        <v/>
      </c>
      <c r="J340" s="18" t="str">
        <f>IF($E340="","",IF($E340="SRD",1,IF($E340="USD",IFERROR(INDEX(Instellingen!$B$22:$B$221,MATCH($C340,Instellingen!$A$22:$A$221,1)),""),IF($E340="EUR",IFERROR(INDEX(Instellingen!$C$22:$C$221,MATCH($C340,Instellingen!$A$22:$A$221,1)),""),""))))</f>
        <v/>
      </c>
      <c r="K340" s="19" t="str">
        <f>IF($B340="","",IFERROR(VLOOKUP($B340,Facturen!$A$3:$W$304,5,FALSE),""))</f>
        <v/>
      </c>
      <c r="L340" s="18" t="str">
        <f>IF($K340="","",IF($K340="SRD",1,IF($K340="USD",IFERROR(INDEX(Instellingen!$B$22:$B$221,MATCH($C340,Instellingen!$A$22:$A$221,1)),""),IF($K340="EUR",IFERROR(INDEX(Instellingen!$C$22:$C$221,MATCH($C340,Instellingen!$A$22:$A$221,1)),""),""))))</f>
        <v/>
      </c>
      <c r="M340" s="14" t="str">
        <f t="shared" si="36"/>
        <v/>
      </c>
      <c r="N340" s="14" t="str">
        <f t="shared" si="37"/>
        <v/>
      </c>
      <c r="O340" s="14" t="str">
        <f t="shared" si="38"/>
        <v/>
      </c>
      <c r="P340" s="14" t="str">
        <f t="shared" si="39"/>
        <v/>
      </c>
      <c r="Q340" s="14" t="str">
        <f t="shared" si="40"/>
        <v/>
      </c>
      <c r="R340" s="14" t="str">
        <f t="shared" si="41"/>
        <v/>
      </c>
    </row>
    <row r="341" spans="1:18" x14ac:dyDescent="0.3">
      <c r="A341" s="6"/>
      <c r="B341" s="6"/>
      <c r="C341" s="8"/>
      <c r="D341" s="6"/>
      <c r="E341" s="6"/>
      <c r="F341" s="12"/>
      <c r="G341" s="13"/>
      <c r="H341" s="14" t="str">
        <f>IF($F341="","",$F341*IF($G341="",IFERROR(IF(VLOOKUP($B341,Facturen!$A$3:$W$304,7,FALSE)="",Instellingen!$B$4,VLOOKUP($B341,Facturen!$A$3:$W$304,7,FALSE)),Instellingen!$B$4),$G341))</f>
        <v/>
      </c>
      <c r="I341" s="14" t="str">
        <f t="shared" si="35"/>
        <v/>
      </c>
      <c r="J341" s="18" t="str">
        <f>IF($E341="","",IF($E341="SRD",1,IF($E341="USD",IFERROR(INDEX(Instellingen!$B$22:$B$221,MATCH($C341,Instellingen!$A$22:$A$221,1)),""),IF($E341="EUR",IFERROR(INDEX(Instellingen!$C$22:$C$221,MATCH($C341,Instellingen!$A$22:$A$221,1)),""),""))))</f>
        <v/>
      </c>
      <c r="K341" s="19" t="str">
        <f>IF($B341="","",IFERROR(VLOOKUP($B341,Facturen!$A$3:$W$304,5,FALSE),""))</f>
        <v/>
      </c>
      <c r="L341" s="18" t="str">
        <f>IF($K341="","",IF($K341="SRD",1,IF($K341="USD",IFERROR(INDEX(Instellingen!$B$22:$B$221,MATCH($C341,Instellingen!$A$22:$A$221,1)),""),IF($K341="EUR",IFERROR(INDEX(Instellingen!$C$22:$C$221,MATCH($C341,Instellingen!$A$22:$A$221,1)),""),""))))</f>
        <v/>
      </c>
      <c r="M341" s="14" t="str">
        <f t="shared" si="36"/>
        <v/>
      </c>
      <c r="N341" s="14" t="str">
        <f t="shared" si="37"/>
        <v/>
      </c>
      <c r="O341" s="14" t="str">
        <f t="shared" si="38"/>
        <v/>
      </c>
      <c r="P341" s="14" t="str">
        <f t="shared" si="39"/>
        <v/>
      </c>
      <c r="Q341" s="14" t="str">
        <f t="shared" si="40"/>
        <v/>
      </c>
      <c r="R341" s="14" t="str">
        <f t="shared" si="41"/>
        <v/>
      </c>
    </row>
    <row r="342" spans="1:18" x14ac:dyDescent="0.3">
      <c r="A342" s="6"/>
      <c r="B342" s="6"/>
      <c r="C342" s="8"/>
      <c r="D342" s="6"/>
      <c r="E342" s="6"/>
      <c r="F342" s="12"/>
      <c r="G342" s="13"/>
      <c r="H342" s="14" t="str">
        <f>IF($F342="","",$F342*IF($G342="",IFERROR(IF(VLOOKUP($B342,Facturen!$A$3:$W$304,7,FALSE)="",Instellingen!$B$4,VLOOKUP($B342,Facturen!$A$3:$W$304,7,FALSE)),Instellingen!$B$4),$G342))</f>
        <v/>
      </c>
      <c r="I342" s="14" t="str">
        <f t="shared" si="35"/>
        <v/>
      </c>
      <c r="J342" s="18" t="str">
        <f>IF($E342="","",IF($E342="SRD",1,IF($E342="USD",IFERROR(INDEX(Instellingen!$B$22:$B$221,MATCH($C342,Instellingen!$A$22:$A$221,1)),""),IF($E342="EUR",IFERROR(INDEX(Instellingen!$C$22:$C$221,MATCH($C342,Instellingen!$A$22:$A$221,1)),""),""))))</f>
        <v/>
      </c>
      <c r="K342" s="19" t="str">
        <f>IF($B342="","",IFERROR(VLOOKUP($B342,Facturen!$A$3:$W$304,5,FALSE),""))</f>
        <v/>
      </c>
      <c r="L342" s="18" t="str">
        <f>IF($K342="","",IF($K342="SRD",1,IF($K342="USD",IFERROR(INDEX(Instellingen!$B$22:$B$221,MATCH($C342,Instellingen!$A$22:$A$221,1)),""),IF($K342="EUR",IFERROR(INDEX(Instellingen!$C$22:$C$221,MATCH($C342,Instellingen!$A$22:$A$221,1)),""),""))))</f>
        <v/>
      </c>
      <c r="M342" s="14" t="str">
        <f t="shared" si="36"/>
        <v/>
      </c>
      <c r="N342" s="14" t="str">
        <f t="shared" si="37"/>
        <v/>
      </c>
      <c r="O342" s="14" t="str">
        <f t="shared" si="38"/>
        <v/>
      </c>
      <c r="P342" s="14" t="str">
        <f t="shared" si="39"/>
        <v/>
      </c>
      <c r="Q342" s="14" t="str">
        <f t="shared" si="40"/>
        <v/>
      </c>
      <c r="R342" s="14" t="str">
        <f t="shared" si="41"/>
        <v/>
      </c>
    </row>
    <row r="343" spans="1:18" x14ac:dyDescent="0.3">
      <c r="A343" s="6"/>
      <c r="B343" s="6"/>
      <c r="C343" s="8"/>
      <c r="D343" s="6"/>
      <c r="E343" s="6"/>
      <c r="F343" s="12"/>
      <c r="G343" s="13"/>
      <c r="H343" s="14" t="str">
        <f>IF($F343="","",$F343*IF($G343="",IFERROR(IF(VLOOKUP($B343,Facturen!$A$3:$W$304,7,FALSE)="",Instellingen!$B$4,VLOOKUP($B343,Facturen!$A$3:$W$304,7,FALSE)),Instellingen!$B$4),$G343))</f>
        <v/>
      </c>
      <c r="I343" s="14" t="str">
        <f t="shared" si="35"/>
        <v/>
      </c>
      <c r="J343" s="18" t="str">
        <f>IF($E343="","",IF($E343="SRD",1,IF($E343="USD",IFERROR(INDEX(Instellingen!$B$22:$B$221,MATCH($C343,Instellingen!$A$22:$A$221,1)),""),IF($E343="EUR",IFERROR(INDEX(Instellingen!$C$22:$C$221,MATCH($C343,Instellingen!$A$22:$A$221,1)),""),""))))</f>
        <v/>
      </c>
      <c r="K343" s="19" t="str">
        <f>IF($B343="","",IFERROR(VLOOKUP($B343,Facturen!$A$3:$W$304,5,FALSE),""))</f>
        <v/>
      </c>
      <c r="L343" s="18" t="str">
        <f>IF($K343="","",IF($K343="SRD",1,IF($K343="USD",IFERROR(INDEX(Instellingen!$B$22:$B$221,MATCH($C343,Instellingen!$A$22:$A$221,1)),""),IF($K343="EUR",IFERROR(INDEX(Instellingen!$C$22:$C$221,MATCH($C343,Instellingen!$A$22:$A$221,1)),""),""))))</f>
        <v/>
      </c>
      <c r="M343" s="14" t="str">
        <f t="shared" si="36"/>
        <v/>
      </c>
      <c r="N343" s="14" t="str">
        <f t="shared" si="37"/>
        <v/>
      </c>
      <c r="O343" s="14" t="str">
        <f t="shared" si="38"/>
        <v/>
      </c>
      <c r="P343" s="14" t="str">
        <f t="shared" si="39"/>
        <v/>
      </c>
      <c r="Q343" s="14" t="str">
        <f t="shared" si="40"/>
        <v/>
      </c>
      <c r="R343" s="14" t="str">
        <f t="shared" si="41"/>
        <v/>
      </c>
    </row>
    <row r="344" spans="1:18" x14ac:dyDescent="0.3">
      <c r="A344" s="6"/>
      <c r="B344" s="6"/>
      <c r="C344" s="8"/>
      <c r="D344" s="6"/>
      <c r="E344" s="6"/>
      <c r="F344" s="12"/>
      <c r="G344" s="13"/>
      <c r="H344" s="14" t="str">
        <f>IF($F344="","",$F344*IF($G344="",IFERROR(IF(VLOOKUP($B344,Facturen!$A$3:$W$304,7,FALSE)="",Instellingen!$B$4,VLOOKUP($B344,Facturen!$A$3:$W$304,7,FALSE)),Instellingen!$B$4),$G344))</f>
        <v/>
      </c>
      <c r="I344" s="14" t="str">
        <f t="shared" si="35"/>
        <v/>
      </c>
      <c r="J344" s="18" t="str">
        <f>IF($E344="","",IF($E344="SRD",1,IF($E344="USD",IFERROR(INDEX(Instellingen!$B$22:$B$221,MATCH($C344,Instellingen!$A$22:$A$221,1)),""),IF($E344="EUR",IFERROR(INDEX(Instellingen!$C$22:$C$221,MATCH($C344,Instellingen!$A$22:$A$221,1)),""),""))))</f>
        <v/>
      </c>
      <c r="K344" s="19" t="str">
        <f>IF($B344="","",IFERROR(VLOOKUP($B344,Facturen!$A$3:$W$304,5,FALSE),""))</f>
        <v/>
      </c>
      <c r="L344" s="18" t="str">
        <f>IF($K344="","",IF($K344="SRD",1,IF($K344="USD",IFERROR(INDEX(Instellingen!$B$22:$B$221,MATCH($C344,Instellingen!$A$22:$A$221,1)),""),IF($K344="EUR",IFERROR(INDEX(Instellingen!$C$22:$C$221,MATCH($C344,Instellingen!$A$22:$A$221,1)),""),""))))</f>
        <v/>
      </c>
      <c r="M344" s="14" t="str">
        <f t="shared" si="36"/>
        <v/>
      </c>
      <c r="N344" s="14" t="str">
        <f t="shared" si="37"/>
        <v/>
      </c>
      <c r="O344" s="14" t="str">
        <f t="shared" si="38"/>
        <v/>
      </c>
      <c r="P344" s="14" t="str">
        <f t="shared" si="39"/>
        <v/>
      </c>
      <c r="Q344" s="14" t="str">
        <f t="shared" si="40"/>
        <v/>
      </c>
      <c r="R344" s="14" t="str">
        <f t="shared" si="41"/>
        <v/>
      </c>
    </row>
    <row r="345" spans="1:18" x14ac:dyDescent="0.3">
      <c r="A345" s="6"/>
      <c r="B345" s="6"/>
      <c r="C345" s="8"/>
      <c r="D345" s="6"/>
      <c r="E345" s="6"/>
      <c r="F345" s="12"/>
      <c r="G345" s="13"/>
      <c r="H345" s="14" t="str">
        <f>IF($F345="","",$F345*IF($G345="",IFERROR(IF(VLOOKUP($B345,Facturen!$A$3:$W$304,7,FALSE)="",Instellingen!$B$4,VLOOKUP($B345,Facturen!$A$3:$W$304,7,FALSE)),Instellingen!$B$4),$G345))</f>
        <v/>
      </c>
      <c r="I345" s="14" t="str">
        <f t="shared" si="35"/>
        <v/>
      </c>
      <c r="J345" s="18" t="str">
        <f>IF($E345="","",IF($E345="SRD",1,IF($E345="USD",IFERROR(INDEX(Instellingen!$B$22:$B$221,MATCH($C345,Instellingen!$A$22:$A$221,1)),""),IF($E345="EUR",IFERROR(INDEX(Instellingen!$C$22:$C$221,MATCH($C345,Instellingen!$A$22:$A$221,1)),""),""))))</f>
        <v/>
      </c>
      <c r="K345" s="19" t="str">
        <f>IF($B345="","",IFERROR(VLOOKUP($B345,Facturen!$A$3:$W$304,5,FALSE),""))</f>
        <v/>
      </c>
      <c r="L345" s="18" t="str">
        <f>IF($K345="","",IF($K345="SRD",1,IF($K345="USD",IFERROR(INDEX(Instellingen!$B$22:$B$221,MATCH($C345,Instellingen!$A$22:$A$221,1)),""),IF($K345="EUR",IFERROR(INDEX(Instellingen!$C$22:$C$221,MATCH($C345,Instellingen!$A$22:$A$221,1)),""),""))))</f>
        <v/>
      </c>
      <c r="M345" s="14" t="str">
        <f t="shared" si="36"/>
        <v/>
      </c>
      <c r="N345" s="14" t="str">
        <f t="shared" si="37"/>
        <v/>
      </c>
      <c r="O345" s="14" t="str">
        <f t="shared" si="38"/>
        <v/>
      </c>
      <c r="P345" s="14" t="str">
        <f t="shared" si="39"/>
        <v/>
      </c>
      <c r="Q345" s="14" t="str">
        <f t="shared" si="40"/>
        <v/>
      </c>
      <c r="R345" s="14" t="str">
        <f t="shared" si="41"/>
        <v/>
      </c>
    </row>
    <row r="346" spans="1:18" x14ac:dyDescent="0.3">
      <c r="A346" s="6"/>
      <c r="B346" s="6"/>
      <c r="C346" s="8"/>
      <c r="D346" s="6"/>
      <c r="E346" s="6"/>
      <c r="F346" s="12"/>
      <c r="G346" s="13"/>
      <c r="H346" s="14" t="str">
        <f>IF($F346="","",$F346*IF($G346="",IFERROR(IF(VLOOKUP($B346,Facturen!$A$3:$W$304,7,FALSE)="",Instellingen!$B$4,VLOOKUP($B346,Facturen!$A$3:$W$304,7,FALSE)),Instellingen!$B$4),$G346))</f>
        <v/>
      </c>
      <c r="I346" s="14" t="str">
        <f t="shared" si="35"/>
        <v/>
      </c>
      <c r="J346" s="18" t="str">
        <f>IF($E346="","",IF($E346="SRD",1,IF($E346="USD",IFERROR(INDEX(Instellingen!$B$22:$B$221,MATCH($C346,Instellingen!$A$22:$A$221,1)),""),IF($E346="EUR",IFERROR(INDEX(Instellingen!$C$22:$C$221,MATCH($C346,Instellingen!$A$22:$A$221,1)),""),""))))</f>
        <v/>
      </c>
      <c r="K346" s="19" t="str">
        <f>IF($B346="","",IFERROR(VLOOKUP($B346,Facturen!$A$3:$W$304,5,FALSE),""))</f>
        <v/>
      </c>
      <c r="L346" s="18" t="str">
        <f>IF($K346="","",IF($K346="SRD",1,IF($K346="USD",IFERROR(INDEX(Instellingen!$B$22:$B$221,MATCH($C346,Instellingen!$A$22:$A$221,1)),""),IF($K346="EUR",IFERROR(INDEX(Instellingen!$C$22:$C$221,MATCH($C346,Instellingen!$A$22:$A$221,1)),""),""))))</f>
        <v/>
      </c>
      <c r="M346" s="14" t="str">
        <f t="shared" si="36"/>
        <v/>
      </c>
      <c r="N346" s="14" t="str">
        <f t="shared" si="37"/>
        <v/>
      </c>
      <c r="O346" s="14" t="str">
        <f t="shared" si="38"/>
        <v/>
      </c>
      <c r="P346" s="14" t="str">
        <f t="shared" si="39"/>
        <v/>
      </c>
      <c r="Q346" s="14" t="str">
        <f t="shared" si="40"/>
        <v/>
      </c>
      <c r="R346" s="14" t="str">
        <f t="shared" si="41"/>
        <v/>
      </c>
    </row>
    <row r="347" spans="1:18" x14ac:dyDescent="0.3">
      <c r="A347" s="6"/>
      <c r="B347" s="6"/>
      <c r="C347" s="8"/>
      <c r="D347" s="6"/>
      <c r="E347" s="6"/>
      <c r="F347" s="12"/>
      <c r="G347" s="13"/>
      <c r="H347" s="14" t="str">
        <f>IF($F347="","",$F347*IF($G347="",IFERROR(IF(VLOOKUP($B347,Facturen!$A$3:$W$304,7,FALSE)="",Instellingen!$B$4,VLOOKUP($B347,Facturen!$A$3:$W$304,7,FALSE)),Instellingen!$B$4),$G347))</f>
        <v/>
      </c>
      <c r="I347" s="14" t="str">
        <f t="shared" si="35"/>
        <v/>
      </c>
      <c r="J347" s="18" t="str">
        <f>IF($E347="","",IF($E347="SRD",1,IF($E347="USD",IFERROR(INDEX(Instellingen!$B$22:$B$221,MATCH($C347,Instellingen!$A$22:$A$221,1)),""),IF($E347="EUR",IFERROR(INDEX(Instellingen!$C$22:$C$221,MATCH($C347,Instellingen!$A$22:$A$221,1)),""),""))))</f>
        <v/>
      </c>
      <c r="K347" s="19" t="str">
        <f>IF($B347="","",IFERROR(VLOOKUP($B347,Facturen!$A$3:$W$304,5,FALSE),""))</f>
        <v/>
      </c>
      <c r="L347" s="18" t="str">
        <f>IF($K347="","",IF($K347="SRD",1,IF($K347="USD",IFERROR(INDEX(Instellingen!$B$22:$B$221,MATCH($C347,Instellingen!$A$22:$A$221,1)),""),IF($K347="EUR",IFERROR(INDEX(Instellingen!$C$22:$C$221,MATCH($C347,Instellingen!$A$22:$A$221,1)),""),""))))</f>
        <v/>
      </c>
      <c r="M347" s="14" t="str">
        <f t="shared" si="36"/>
        <v/>
      </c>
      <c r="N347" s="14" t="str">
        <f t="shared" si="37"/>
        <v/>
      </c>
      <c r="O347" s="14" t="str">
        <f t="shared" si="38"/>
        <v/>
      </c>
      <c r="P347" s="14" t="str">
        <f t="shared" si="39"/>
        <v/>
      </c>
      <c r="Q347" s="14" t="str">
        <f t="shared" si="40"/>
        <v/>
      </c>
      <c r="R347" s="14" t="str">
        <f t="shared" si="41"/>
        <v/>
      </c>
    </row>
    <row r="348" spans="1:18" x14ac:dyDescent="0.3">
      <c r="A348" s="6"/>
      <c r="B348" s="6"/>
      <c r="C348" s="8"/>
      <c r="D348" s="6"/>
      <c r="E348" s="6"/>
      <c r="F348" s="12"/>
      <c r="G348" s="13"/>
      <c r="H348" s="14" t="str">
        <f>IF($F348="","",$F348*IF($G348="",IFERROR(IF(VLOOKUP($B348,Facturen!$A$3:$W$304,7,FALSE)="",Instellingen!$B$4,VLOOKUP($B348,Facturen!$A$3:$W$304,7,FALSE)),Instellingen!$B$4),$G348))</f>
        <v/>
      </c>
      <c r="I348" s="14" t="str">
        <f t="shared" si="35"/>
        <v/>
      </c>
      <c r="J348" s="18" t="str">
        <f>IF($E348="","",IF($E348="SRD",1,IF($E348="USD",IFERROR(INDEX(Instellingen!$B$22:$B$221,MATCH($C348,Instellingen!$A$22:$A$221,1)),""),IF($E348="EUR",IFERROR(INDEX(Instellingen!$C$22:$C$221,MATCH($C348,Instellingen!$A$22:$A$221,1)),""),""))))</f>
        <v/>
      </c>
      <c r="K348" s="19" t="str">
        <f>IF($B348="","",IFERROR(VLOOKUP($B348,Facturen!$A$3:$W$304,5,FALSE),""))</f>
        <v/>
      </c>
      <c r="L348" s="18" t="str">
        <f>IF($K348="","",IF($K348="SRD",1,IF($K348="USD",IFERROR(INDEX(Instellingen!$B$22:$B$221,MATCH($C348,Instellingen!$A$22:$A$221,1)),""),IF($K348="EUR",IFERROR(INDEX(Instellingen!$C$22:$C$221,MATCH($C348,Instellingen!$A$22:$A$221,1)),""),""))))</f>
        <v/>
      </c>
      <c r="M348" s="14" t="str">
        <f t="shared" si="36"/>
        <v/>
      </c>
      <c r="N348" s="14" t="str">
        <f t="shared" si="37"/>
        <v/>
      </c>
      <c r="O348" s="14" t="str">
        <f t="shared" si="38"/>
        <v/>
      </c>
      <c r="P348" s="14" t="str">
        <f t="shared" si="39"/>
        <v/>
      </c>
      <c r="Q348" s="14" t="str">
        <f t="shared" si="40"/>
        <v/>
      </c>
      <c r="R348" s="14" t="str">
        <f t="shared" si="41"/>
        <v/>
      </c>
    </row>
    <row r="349" spans="1:18" x14ac:dyDescent="0.3">
      <c r="A349" s="6"/>
      <c r="B349" s="6"/>
      <c r="C349" s="8"/>
      <c r="D349" s="6"/>
      <c r="E349" s="6"/>
      <c r="F349" s="12"/>
      <c r="G349" s="13"/>
      <c r="H349" s="14" t="str">
        <f>IF($F349="","",$F349*IF($G349="",IFERROR(IF(VLOOKUP($B349,Facturen!$A$3:$W$304,7,FALSE)="",Instellingen!$B$4,VLOOKUP($B349,Facturen!$A$3:$W$304,7,FALSE)),Instellingen!$B$4),$G349))</f>
        <v/>
      </c>
      <c r="I349" s="14" t="str">
        <f t="shared" si="35"/>
        <v/>
      </c>
      <c r="J349" s="18" t="str">
        <f>IF($E349="","",IF($E349="SRD",1,IF($E349="USD",IFERROR(INDEX(Instellingen!$B$22:$B$221,MATCH($C349,Instellingen!$A$22:$A$221,1)),""),IF($E349="EUR",IFERROR(INDEX(Instellingen!$C$22:$C$221,MATCH($C349,Instellingen!$A$22:$A$221,1)),""),""))))</f>
        <v/>
      </c>
      <c r="K349" s="19" t="str">
        <f>IF($B349="","",IFERROR(VLOOKUP($B349,Facturen!$A$3:$W$304,5,FALSE),""))</f>
        <v/>
      </c>
      <c r="L349" s="18" t="str">
        <f>IF($K349="","",IF($K349="SRD",1,IF($K349="USD",IFERROR(INDEX(Instellingen!$B$22:$B$221,MATCH($C349,Instellingen!$A$22:$A$221,1)),""),IF($K349="EUR",IFERROR(INDEX(Instellingen!$C$22:$C$221,MATCH($C349,Instellingen!$A$22:$A$221,1)),""),""))))</f>
        <v/>
      </c>
      <c r="M349" s="14" t="str">
        <f t="shared" si="36"/>
        <v/>
      </c>
      <c r="N349" s="14" t="str">
        <f t="shared" si="37"/>
        <v/>
      </c>
      <c r="O349" s="14" t="str">
        <f t="shared" si="38"/>
        <v/>
      </c>
      <c r="P349" s="14" t="str">
        <f t="shared" si="39"/>
        <v/>
      </c>
      <c r="Q349" s="14" t="str">
        <f t="shared" si="40"/>
        <v/>
      </c>
      <c r="R349" s="14" t="str">
        <f t="shared" si="41"/>
        <v/>
      </c>
    </row>
    <row r="350" spans="1:18" x14ac:dyDescent="0.3">
      <c r="A350" s="6"/>
      <c r="B350" s="6"/>
      <c r="C350" s="8"/>
      <c r="D350" s="6"/>
      <c r="E350" s="6"/>
      <c r="F350" s="12"/>
      <c r="G350" s="13"/>
      <c r="H350" s="14" t="str">
        <f>IF($F350="","",$F350*IF($G350="",IFERROR(IF(VLOOKUP($B350,Facturen!$A$3:$W$304,7,FALSE)="",Instellingen!$B$4,VLOOKUP($B350,Facturen!$A$3:$W$304,7,FALSE)),Instellingen!$B$4),$G350))</f>
        <v/>
      </c>
      <c r="I350" s="14" t="str">
        <f t="shared" si="35"/>
        <v/>
      </c>
      <c r="J350" s="18" t="str">
        <f>IF($E350="","",IF($E350="SRD",1,IF($E350="USD",IFERROR(INDEX(Instellingen!$B$22:$B$221,MATCH($C350,Instellingen!$A$22:$A$221,1)),""),IF($E350="EUR",IFERROR(INDEX(Instellingen!$C$22:$C$221,MATCH($C350,Instellingen!$A$22:$A$221,1)),""),""))))</f>
        <v/>
      </c>
      <c r="K350" s="19" t="str">
        <f>IF($B350="","",IFERROR(VLOOKUP($B350,Facturen!$A$3:$W$304,5,FALSE),""))</f>
        <v/>
      </c>
      <c r="L350" s="18" t="str">
        <f>IF($K350="","",IF($K350="SRD",1,IF($K350="USD",IFERROR(INDEX(Instellingen!$B$22:$B$221,MATCH($C350,Instellingen!$A$22:$A$221,1)),""),IF($K350="EUR",IFERROR(INDEX(Instellingen!$C$22:$C$221,MATCH($C350,Instellingen!$A$22:$A$221,1)),""),""))))</f>
        <v/>
      </c>
      <c r="M350" s="14" t="str">
        <f t="shared" si="36"/>
        <v/>
      </c>
      <c r="N350" s="14" t="str">
        <f t="shared" si="37"/>
        <v/>
      </c>
      <c r="O350" s="14" t="str">
        <f t="shared" si="38"/>
        <v/>
      </c>
      <c r="P350" s="14" t="str">
        <f t="shared" si="39"/>
        <v/>
      </c>
      <c r="Q350" s="14" t="str">
        <f t="shared" si="40"/>
        <v/>
      </c>
      <c r="R350" s="14" t="str">
        <f t="shared" si="41"/>
        <v/>
      </c>
    </row>
    <row r="351" spans="1:18" x14ac:dyDescent="0.3">
      <c r="A351" s="6"/>
      <c r="B351" s="6"/>
      <c r="C351" s="8"/>
      <c r="D351" s="6"/>
      <c r="E351" s="6"/>
      <c r="F351" s="12"/>
      <c r="G351" s="13"/>
      <c r="H351" s="14" t="str">
        <f>IF($F351="","",$F351*IF($G351="",IFERROR(IF(VLOOKUP($B351,Facturen!$A$3:$W$304,7,FALSE)="",Instellingen!$B$4,VLOOKUP($B351,Facturen!$A$3:$W$304,7,FALSE)),Instellingen!$B$4),$G351))</f>
        <v/>
      </c>
      <c r="I351" s="14" t="str">
        <f t="shared" si="35"/>
        <v/>
      </c>
      <c r="J351" s="18" t="str">
        <f>IF($E351="","",IF($E351="SRD",1,IF($E351="USD",IFERROR(INDEX(Instellingen!$B$22:$B$221,MATCH($C351,Instellingen!$A$22:$A$221,1)),""),IF($E351="EUR",IFERROR(INDEX(Instellingen!$C$22:$C$221,MATCH($C351,Instellingen!$A$22:$A$221,1)),""),""))))</f>
        <v/>
      </c>
      <c r="K351" s="19" t="str">
        <f>IF($B351="","",IFERROR(VLOOKUP($B351,Facturen!$A$3:$W$304,5,FALSE),""))</f>
        <v/>
      </c>
      <c r="L351" s="18" t="str">
        <f>IF($K351="","",IF($K351="SRD",1,IF($K351="USD",IFERROR(INDEX(Instellingen!$B$22:$B$221,MATCH($C351,Instellingen!$A$22:$A$221,1)),""),IF($K351="EUR",IFERROR(INDEX(Instellingen!$C$22:$C$221,MATCH($C351,Instellingen!$A$22:$A$221,1)),""),""))))</f>
        <v/>
      </c>
      <c r="M351" s="14" t="str">
        <f t="shared" si="36"/>
        <v/>
      </c>
      <c r="N351" s="14" t="str">
        <f t="shared" si="37"/>
        <v/>
      </c>
      <c r="O351" s="14" t="str">
        <f t="shared" si="38"/>
        <v/>
      </c>
      <c r="P351" s="14" t="str">
        <f t="shared" si="39"/>
        <v/>
      </c>
      <c r="Q351" s="14" t="str">
        <f t="shared" si="40"/>
        <v/>
      </c>
      <c r="R351" s="14" t="str">
        <f t="shared" si="41"/>
        <v/>
      </c>
    </row>
    <row r="352" spans="1:18" x14ac:dyDescent="0.3">
      <c r="A352" s="6"/>
      <c r="B352" s="6"/>
      <c r="C352" s="8"/>
      <c r="D352" s="6"/>
      <c r="E352" s="6"/>
      <c r="F352" s="12"/>
      <c r="G352" s="13"/>
      <c r="H352" s="14" t="str">
        <f>IF($F352="","",$F352*IF($G352="",IFERROR(IF(VLOOKUP($B352,Facturen!$A$3:$W$304,7,FALSE)="",Instellingen!$B$4,VLOOKUP($B352,Facturen!$A$3:$W$304,7,FALSE)),Instellingen!$B$4),$G352))</f>
        <v/>
      </c>
      <c r="I352" s="14" t="str">
        <f t="shared" si="35"/>
        <v/>
      </c>
      <c r="J352" s="18" t="str">
        <f>IF($E352="","",IF($E352="SRD",1,IF($E352="USD",IFERROR(INDEX(Instellingen!$B$22:$B$221,MATCH($C352,Instellingen!$A$22:$A$221,1)),""),IF($E352="EUR",IFERROR(INDEX(Instellingen!$C$22:$C$221,MATCH($C352,Instellingen!$A$22:$A$221,1)),""),""))))</f>
        <v/>
      </c>
      <c r="K352" s="19" t="str">
        <f>IF($B352="","",IFERROR(VLOOKUP($B352,Facturen!$A$3:$W$304,5,FALSE),""))</f>
        <v/>
      </c>
      <c r="L352" s="18" t="str">
        <f>IF($K352="","",IF($K352="SRD",1,IF($K352="USD",IFERROR(INDEX(Instellingen!$B$22:$B$221,MATCH($C352,Instellingen!$A$22:$A$221,1)),""),IF($K352="EUR",IFERROR(INDEX(Instellingen!$C$22:$C$221,MATCH($C352,Instellingen!$A$22:$A$221,1)),""),""))))</f>
        <v/>
      </c>
      <c r="M352" s="14" t="str">
        <f t="shared" si="36"/>
        <v/>
      </c>
      <c r="N352" s="14" t="str">
        <f t="shared" si="37"/>
        <v/>
      </c>
      <c r="O352" s="14" t="str">
        <f t="shared" si="38"/>
        <v/>
      </c>
      <c r="P352" s="14" t="str">
        <f t="shared" si="39"/>
        <v/>
      </c>
      <c r="Q352" s="14" t="str">
        <f t="shared" si="40"/>
        <v/>
      </c>
      <c r="R352" s="14" t="str">
        <f t="shared" si="41"/>
        <v/>
      </c>
    </row>
    <row r="353" spans="1:18" x14ac:dyDescent="0.3">
      <c r="A353" s="6"/>
      <c r="B353" s="6"/>
      <c r="C353" s="8"/>
      <c r="D353" s="6"/>
      <c r="E353" s="6"/>
      <c r="F353" s="12"/>
      <c r="G353" s="13"/>
      <c r="H353" s="14" t="str">
        <f>IF($F353="","",$F353*IF($G353="",IFERROR(IF(VLOOKUP($B353,Facturen!$A$3:$W$304,7,FALSE)="",Instellingen!$B$4,VLOOKUP($B353,Facturen!$A$3:$W$304,7,FALSE)),Instellingen!$B$4),$G353))</f>
        <v/>
      </c>
      <c r="I353" s="14" t="str">
        <f t="shared" si="35"/>
        <v/>
      </c>
      <c r="J353" s="18" t="str">
        <f>IF($E353="","",IF($E353="SRD",1,IF($E353="USD",IFERROR(INDEX(Instellingen!$B$22:$B$221,MATCH($C353,Instellingen!$A$22:$A$221,1)),""),IF($E353="EUR",IFERROR(INDEX(Instellingen!$C$22:$C$221,MATCH($C353,Instellingen!$A$22:$A$221,1)),""),""))))</f>
        <v/>
      </c>
      <c r="K353" s="19" t="str">
        <f>IF($B353="","",IFERROR(VLOOKUP($B353,Facturen!$A$3:$W$304,5,FALSE),""))</f>
        <v/>
      </c>
      <c r="L353" s="18" t="str">
        <f>IF($K353="","",IF($K353="SRD",1,IF($K353="USD",IFERROR(INDEX(Instellingen!$B$22:$B$221,MATCH($C353,Instellingen!$A$22:$A$221,1)),""),IF($K353="EUR",IFERROR(INDEX(Instellingen!$C$22:$C$221,MATCH($C353,Instellingen!$A$22:$A$221,1)),""),""))))</f>
        <v/>
      </c>
      <c r="M353" s="14" t="str">
        <f t="shared" si="36"/>
        <v/>
      </c>
      <c r="N353" s="14" t="str">
        <f t="shared" si="37"/>
        <v/>
      </c>
      <c r="O353" s="14" t="str">
        <f t="shared" si="38"/>
        <v/>
      </c>
      <c r="P353" s="14" t="str">
        <f t="shared" si="39"/>
        <v/>
      </c>
      <c r="Q353" s="14" t="str">
        <f t="shared" si="40"/>
        <v/>
      </c>
      <c r="R353" s="14" t="str">
        <f t="shared" si="41"/>
        <v/>
      </c>
    </row>
    <row r="354" spans="1:18" x14ac:dyDescent="0.3">
      <c r="A354" s="6"/>
      <c r="B354" s="6"/>
      <c r="C354" s="8"/>
      <c r="D354" s="6"/>
      <c r="E354" s="6"/>
      <c r="F354" s="12"/>
      <c r="G354" s="13"/>
      <c r="H354" s="14" t="str">
        <f>IF($F354="","",$F354*IF($G354="",IFERROR(IF(VLOOKUP($B354,Facturen!$A$3:$W$304,7,FALSE)="",Instellingen!$B$4,VLOOKUP($B354,Facturen!$A$3:$W$304,7,FALSE)),Instellingen!$B$4),$G354))</f>
        <v/>
      </c>
      <c r="I354" s="14" t="str">
        <f t="shared" si="35"/>
        <v/>
      </c>
      <c r="J354" s="18" t="str">
        <f>IF($E354="","",IF($E354="SRD",1,IF($E354="USD",IFERROR(INDEX(Instellingen!$B$22:$B$221,MATCH($C354,Instellingen!$A$22:$A$221,1)),""),IF($E354="EUR",IFERROR(INDEX(Instellingen!$C$22:$C$221,MATCH($C354,Instellingen!$A$22:$A$221,1)),""),""))))</f>
        <v/>
      </c>
      <c r="K354" s="19" t="str">
        <f>IF($B354="","",IFERROR(VLOOKUP($B354,Facturen!$A$3:$W$304,5,FALSE),""))</f>
        <v/>
      </c>
      <c r="L354" s="18" t="str">
        <f>IF($K354="","",IF($K354="SRD",1,IF($K354="USD",IFERROR(INDEX(Instellingen!$B$22:$B$221,MATCH($C354,Instellingen!$A$22:$A$221,1)),""),IF($K354="EUR",IFERROR(INDEX(Instellingen!$C$22:$C$221,MATCH($C354,Instellingen!$A$22:$A$221,1)),""),""))))</f>
        <v/>
      </c>
      <c r="M354" s="14" t="str">
        <f t="shared" si="36"/>
        <v/>
      </c>
      <c r="N354" s="14" t="str">
        <f t="shared" si="37"/>
        <v/>
      </c>
      <c r="O354" s="14" t="str">
        <f t="shared" si="38"/>
        <v/>
      </c>
      <c r="P354" s="14" t="str">
        <f t="shared" si="39"/>
        <v/>
      </c>
      <c r="Q354" s="14" t="str">
        <f t="shared" si="40"/>
        <v/>
      </c>
      <c r="R354" s="14" t="str">
        <f t="shared" si="41"/>
        <v/>
      </c>
    </row>
    <row r="355" spans="1:18" x14ac:dyDescent="0.3">
      <c r="A355" s="6"/>
      <c r="B355" s="6"/>
      <c r="C355" s="8"/>
      <c r="D355" s="6"/>
      <c r="E355" s="6"/>
      <c r="F355" s="12"/>
      <c r="G355" s="13"/>
      <c r="H355" s="14" t="str">
        <f>IF($F355="","",$F355*IF($G355="",IFERROR(IF(VLOOKUP($B355,Facturen!$A$3:$W$304,7,FALSE)="",Instellingen!$B$4,VLOOKUP($B355,Facturen!$A$3:$W$304,7,FALSE)),Instellingen!$B$4),$G355))</f>
        <v/>
      </c>
      <c r="I355" s="14" t="str">
        <f t="shared" si="35"/>
        <v/>
      </c>
      <c r="J355" s="18" t="str">
        <f>IF($E355="","",IF($E355="SRD",1,IF($E355="USD",IFERROR(INDEX(Instellingen!$B$22:$B$221,MATCH($C355,Instellingen!$A$22:$A$221,1)),""),IF($E355="EUR",IFERROR(INDEX(Instellingen!$C$22:$C$221,MATCH($C355,Instellingen!$A$22:$A$221,1)),""),""))))</f>
        <v/>
      </c>
      <c r="K355" s="19" t="str">
        <f>IF($B355="","",IFERROR(VLOOKUP($B355,Facturen!$A$3:$W$304,5,FALSE),""))</f>
        <v/>
      </c>
      <c r="L355" s="18" t="str">
        <f>IF($K355="","",IF($K355="SRD",1,IF($K355="USD",IFERROR(INDEX(Instellingen!$B$22:$B$221,MATCH($C355,Instellingen!$A$22:$A$221,1)),""),IF($K355="EUR",IFERROR(INDEX(Instellingen!$C$22:$C$221,MATCH($C355,Instellingen!$A$22:$A$221,1)),""),""))))</f>
        <v/>
      </c>
      <c r="M355" s="14" t="str">
        <f t="shared" si="36"/>
        <v/>
      </c>
      <c r="N355" s="14" t="str">
        <f t="shared" si="37"/>
        <v/>
      </c>
      <c r="O355" s="14" t="str">
        <f t="shared" si="38"/>
        <v/>
      </c>
      <c r="P355" s="14" t="str">
        <f t="shared" si="39"/>
        <v/>
      </c>
      <c r="Q355" s="14" t="str">
        <f t="shared" si="40"/>
        <v/>
      </c>
      <c r="R355" s="14" t="str">
        <f t="shared" si="41"/>
        <v/>
      </c>
    </row>
    <row r="356" spans="1:18" x14ac:dyDescent="0.3">
      <c r="A356" s="6"/>
      <c r="B356" s="6"/>
      <c r="C356" s="8"/>
      <c r="D356" s="6"/>
      <c r="E356" s="6"/>
      <c r="F356" s="12"/>
      <c r="G356" s="13"/>
      <c r="H356" s="14" t="str">
        <f>IF($F356="","",$F356*IF($G356="",IFERROR(IF(VLOOKUP($B356,Facturen!$A$3:$W$304,7,FALSE)="",Instellingen!$B$4,VLOOKUP($B356,Facturen!$A$3:$W$304,7,FALSE)),Instellingen!$B$4),$G356))</f>
        <v/>
      </c>
      <c r="I356" s="14" t="str">
        <f t="shared" si="35"/>
        <v/>
      </c>
      <c r="J356" s="18" t="str">
        <f>IF($E356="","",IF($E356="SRD",1,IF($E356="USD",IFERROR(INDEX(Instellingen!$B$22:$B$221,MATCH($C356,Instellingen!$A$22:$A$221,1)),""),IF($E356="EUR",IFERROR(INDEX(Instellingen!$C$22:$C$221,MATCH($C356,Instellingen!$A$22:$A$221,1)),""),""))))</f>
        <v/>
      </c>
      <c r="K356" s="19" t="str">
        <f>IF($B356="","",IFERROR(VLOOKUP($B356,Facturen!$A$3:$W$304,5,FALSE),""))</f>
        <v/>
      </c>
      <c r="L356" s="18" t="str">
        <f>IF($K356="","",IF($K356="SRD",1,IF($K356="USD",IFERROR(INDEX(Instellingen!$B$22:$B$221,MATCH($C356,Instellingen!$A$22:$A$221,1)),""),IF($K356="EUR",IFERROR(INDEX(Instellingen!$C$22:$C$221,MATCH($C356,Instellingen!$A$22:$A$221,1)),""),""))))</f>
        <v/>
      </c>
      <c r="M356" s="14" t="str">
        <f t="shared" si="36"/>
        <v/>
      </c>
      <c r="N356" s="14" t="str">
        <f t="shared" si="37"/>
        <v/>
      </c>
      <c r="O356" s="14" t="str">
        <f t="shared" si="38"/>
        <v/>
      </c>
      <c r="P356" s="14" t="str">
        <f t="shared" si="39"/>
        <v/>
      </c>
      <c r="Q356" s="14" t="str">
        <f t="shared" si="40"/>
        <v/>
      </c>
      <c r="R356" s="14" t="str">
        <f t="shared" si="41"/>
        <v/>
      </c>
    </row>
    <row r="357" spans="1:18" x14ac:dyDescent="0.3">
      <c r="A357" s="6"/>
      <c r="B357" s="6"/>
      <c r="C357" s="8"/>
      <c r="D357" s="6"/>
      <c r="E357" s="6"/>
      <c r="F357" s="12"/>
      <c r="G357" s="13"/>
      <c r="H357" s="14" t="str">
        <f>IF($F357="","",$F357*IF($G357="",IFERROR(IF(VLOOKUP($B357,Facturen!$A$3:$W$304,7,FALSE)="",Instellingen!$B$4,VLOOKUP($B357,Facturen!$A$3:$W$304,7,FALSE)),Instellingen!$B$4),$G357))</f>
        <v/>
      </c>
      <c r="I357" s="14" t="str">
        <f t="shared" si="35"/>
        <v/>
      </c>
      <c r="J357" s="18" t="str">
        <f>IF($E357="","",IF($E357="SRD",1,IF($E357="USD",IFERROR(INDEX(Instellingen!$B$22:$B$221,MATCH($C357,Instellingen!$A$22:$A$221,1)),""),IF($E357="EUR",IFERROR(INDEX(Instellingen!$C$22:$C$221,MATCH($C357,Instellingen!$A$22:$A$221,1)),""),""))))</f>
        <v/>
      </c>
      <c r="K357" s="19" t="str">
        <f>IF($B357="","",IFERROR(VLOOKUP($B357,Facturen!$A$3:$W$304,5,FALSE),""))</f>
        <v/>
      </c>
      <c r="L357" s="18" t="str">
        <f>IF($K357="","",IF($K357="SRD",1,IF($K357="USD",IFERROR(INDEX(Instellingen!$B$22:$B$221,MATCH($C357,Instellingen!$A$22:$A$221,1)),""),IF($K357="EUR",IFERROR(INDEX(Instellingen!$C$22:$C$221,MATCH($C357,Instellingen!$A$22:$A$221,1)),""),""))))</f>
        <v/>
      </c>
      <c r="M357" s="14" t="str">
        <f t="shared" si="36"/>
        <v/>
      </c>
      <c r="N357" s="14" t="str">
        <f t="shared" si="37"/>
        <v/>
      </c>
      <c r="O357" s="14" t="str">
        <f t="shared" si="38"/>
        <v/>
      </c>
      <c r="P357" s="14" t="str">
        <f t="shared" si="39"/>
        <v/>
      </c>
      <c r="Q357" s="14" t="str">
        <f t="shared" si="40"/>
        <v/>
      </c>
      <c r="R357" s="14" t="str">
        <f t="shared" si="41"/>
        <v/>
      </c>
    </row>
    <row r="358" spans="1:18" x14ac:dyDescent="0.3">
      <c r="A358" s="6"/>
      <c r="B358" s="6"/>
      <c r="C358" s="8"/>
      <c r="D358" s="6"/>
      <c r="E358" s="6"/>
      <c r="F358" s="12"/>
      <c r="G358" s="13"/>
      <c r="H358" s="14" t="str">
        <f>IF($F358="","",$F358*IF($G358="",IFERROR(IF(VLOOKUP($B358,Facturen!$A$3:$W$304,7,FALSE)="",Instellingen!$B$4,VLOOKUP($B358,Facturen!$A$3:$W$304,7,FALSE)),Instellingen!$B$4),$G358))</f>
        <v/>
      </c>
      <c r="I358" s="14" t="str">
        <f t="shared" si="35"/>
        <v/>
      </c>
      <c r="J358" s="18" t="str">
        <f>IF($E358="","",IF($E358="SRD",1,IF($E358="USD",IFERROR(INDEX(Instellingen!$B$22:$B$221,MATCH($C358,Instellingen!$A$22:$A$221,1)),""),IF($E358="EUR",IFERROR(INDEX(Instellingen!$C$22:$C$221,MATCH($C358,Instellingen!$A$22:$A$221,1)),""),""))))</f>
        <v/>
      </c>
      <c r="K358" s="19" t="str">
        <f>IF($B358="","",IFERROR(VLOOKUP($B358,Facturen!$A$3:$W$304,5,FALSE),""))</f>
        <v/>
      </c>
      <c r="L358" s="18" t="str">
        <f>IF($K358="","",IF($K358="SRD",1,IF($K358="USD",IFERROR(INDEX(Instellingen!$B$22:$B$221,MATCH($C358,Instellingen!$A$22:$A$221,1)),""),IF($K358="EUR",IFERROR(INDEX(Instellingen!$C$22:$C$221,MATCH($C358,Instellingen!$A$22:$A$221,1)),""),""))))</f>
        <v/>
      </c>
      <c r="M358" s="14" t="str">
        <f t="shared" si="36"/>
        <v/>
      </c>
      <c r="N358" s="14" t="str">
        <f t="shared" si="37"/>
        <v/>
      </c>
      <c r="O358" s="14" t="str">
        <f t="shared" si="38"/>
        <v/>
      </c>
      <c r="P358" s="14" t="str">
        <f t="shared" si="39"/>
        <v/>
      </c>
      <c r="Q358" s="14" t="str">
        <f t="shared" si="40"/>
        <v/>
      </c>
      <c r="R358" s="14" t="str">
        <f t="shared" si="41"/>
        <v/>
      </c>
    </row>
    <row r="359" spans="1:18" x14ac:dyDescent="0.3">
      <c r="A359" s="6"/>
      <c r="B359" s="6"/>
      <c r="C359" s="8"/>
      <c r="D359" s="6"/>
      <c r="E359" s="6"/>
      <c r="F359" s="12"/>
      <c r="G359" s="13"/>
      <c r="H359" s="14" t="str">
        <f>IF($F359="","",$F359*IF($G359="",IFERROR(IF(VLOOKUP($B359,Facturen!$A$3:$W$304,7,FALSE)="",Instellingen!$B$4,VLOOKUP($B359,Facturen!$A$3:$W$304,7,FALSE)),Instellingen!$B$4),$G359))</f>
        <v/>
      </c>
      <c r="I359" s="14" t="str">
        <f t="shared" si="35"/>
        <v/>
      </c>
      <c r="J359" s="18" t="str">
        <f>IF($E359="","",IF($E359="SRD",1,IF($E359="USD",IFERROR(INDEX(Instellingen!$B$22:$B$221,MATCH($C359,Instellingen!$A$22:$A$221,1)),""),IF($E359="EUR",IFERROR(INDEX(Instellingen!$C$22:$C$221,MATCH($C359,Instellingen!$A$22:$A$221,1)),""),""))))</f>
        <v/>
      </c>
      <c r="K359" s="19" t="str">
        <f>IF($B359="","",IFERROR(VLOOKUP($B359,Facturen!$A$3:$W$304,5,FALSE),""))</f>
        <v/>
      </c>
      <c r="L359" s="18" t="str">
        <f>IF($K359="","",IF($K359="SRD",1,IF($K359="USD",IFERROR(INDEX(Instellingen!$B$22:$B$221,MATCH($C359,Instellingen!$A$22:$A$221,1)),""),IF($K359="EUR",IFERROR(INDEX(Instellingen!$C$22:$C$221,MATCH($C359,Instellingen!$A$22:$A$221,1)),""),""))))</f>
        <v/>
      </c>
      <c r="M359" s="14" t="str">
        <f t="shared" si="36"/>
        <v/>
      </c>
      <c r="N359" s="14" t="str">
        <f t="shared" si="37"/>
        <v/>
      </c>
      <c r="O359" s="14" t="str">
        <f t="shared" si="38"/>
        <v/>
      </c>
      <c r="P359" s="14" t="str">
        <f t="shared" si="39"/>
        <v/>
      </c>
      <c r="Q359" s="14" t="str">
        <f t="shared" si="40"/>
        <v/>
      </c>
      <c r="R359" s="14" t="str">
        <f t="shared" si="41"/>
        <v/>
      </c>
    </row>
    <row r="360" spans="1:18" x14ac:dyDescent="0.3">
      <c r="A360" s="6"/>
      <c r="B360" s="6"/>
      <c r="C360" s="8"/>
      <c r="D360" s="6"/>
      <c r="E360" s="6"/>
      <c r="F360" s="12"/>
      <c r="G360" s="13"/>
      <c r="H360" s="14" t="str">
        <f>IF($F360="","",$F360*IF($G360="",IFERROR(IF(VLOOKUP($B360,Facturen!$A$3:$W$304,7,FALSE)="",Instellingen!$B$4,VLOOKUP($B360,Facturen!$A$3:$W$304,7,FALSE)),Instellingen!$B$4),$G360))</f>
        <v/>
      </c>
      <c r="I360" s="14" t="str">
        <f t="shared" si="35"/>
        <v/>
      </c>
      <c r="J360" s="18" t="str">
        <f>IF($E360="","",IF($E360="SRD",1,IF($E360="USD",IFERROR(INDEX(Instellingen!$B$22:$B$221,MATCH($C360,Instellingen!$A$22:$A$221,1)),""),IF($E360="EUR",IFERROR(INDEX(Instellingen!$C$22:$C$221,MATCH($C360,Instellingen!$A$22:$A$221,1)),""),""))))</f>
        <v/>
      </c>
      <c r="K360" s="19" t="str">
        <f>IF($B360="","",IFERROR(VLOOKUP($B360,Facturen!$A$3:$W$304,5,FALSE),""))</f>
        <v/>
      </c>
      <c r="L360" s="18" t="str">
        <f>IF($K360="","",IF($K360="SRD",1,IF($K360="USD",IFERROR(INDEX(Instellingen!$B$22:$B$221,MATCH($C360,Instellingen!$A$22:$A$221,1)),""),IF($K360="EUR",IFERROR(INDEX(Instellingen!$C$22:$C$221,MATCH($C360,Instellingen!$A$22:$A$221,1)),""),""))))</f>
        <v/>
      </c>
      <c r="M360" s="14" t="str">
        <f t="shared" si="36"/>
        <v/>
      </c>
      <c r="N360" s="14" t="str">
        <f t="shared" si="37"/>
        <v/>
      </c>
      <c r="O360" s="14" t="str">
        <f t="shared" si="38"/>
        <v/>
      </c>
      <c r="P360" s="14" t="str">
        <f t="shared" si="39"/>
        <v/>
      </c>
      <c r="Q360" s="14" t="str">
        <f t="shared" si="40"/>
        <v/>
      </c>
      <c r="R360" s="14" t="str">
        <f t="shared" si="41"/>
        <v/>
      </c>
    </row>
    <row r="361" spans="1:18" x14ac:dyDescent="0.3">
      <c r="A361" s="6"/>
      <c r="B361" s="6"/>
      <c r="C361" s="8"/>
      <c r="D361" s="6"/>
      <c r="E361" s="6"/>
      <c r="F361" s="12"/>
      <c r="G361" s="13"/>
      <c r="H361" s="14" t="str">
        <f>IF($F361="","",$F361*IF($G361="",IFERROR(IF(VLOOKUP($B361,Facturen!$A$3:$W$304,7,FALSE)="",Instellingen!$B$4,VLOOKUP($B361,Facturen!$A$3:$W$304,7,FALSE)),Instellingen!$B$4),$G361))</f>
        <v/>
      </c>
      <c r="I361" s="14" t="str">
        <f t="shared" si="35"/>
        <v/>
      </c>
      <c r="J361" s="18" t="str">
        <f>IF($E361="","",IF($E361="SRD",1,IF($E361="USD",IFERROR(INDEX(Instellingen!$B$22:$B$221,MATCH($C361,Instellingen!$A$22:$A$221,1)),""),IF($E361="EUR",IFERROR(INDEX(Instellingen!$C$22:$C$221,MATCH($C361,Instellingen!$A$22:$A$221,1)),""),""))))</f>
        <v/>
      </c>
      <c r="K361" s="19" t="str">
        <f>IF($B361="","",IFERROR(VLOOKUP($B361,Facturen!$A$3:$W$304,5,FALSE),""))</f>
        <v/>
      </c>
      <c r="L361" s="18" t="str">
        <f>IF($K361="","",IF($K361="SRD",1,IF($K361="USD",IFERROR(INDEX(Instellingen!$B$22:$B$221,MATCH($C361,Instellingen!$A$22:$A$221,1)),""),IF($K361="EUR",IFERROR(INDEX(Instellingen!$C$22:$C$221,MATCH($C361,Instellingen!$A$22:$A$221,1)),""),""))))</f>
        <v/>
      </c>
      <c r="M361" s="14" t="str">
        <f t="shared" si="36"/>
        <v/>
      </c>
      <c r="N361" s="14" t="str">
        <f t="shared" si="37"/>
        <v/>
      </c>
      <c r="O361" s="14" t="str">
        <f t="shared" si="38"/>
        <v/>
      </c>
      <c r="P361" s="14" t="str">
        <f t="shared" si="39"/>
        <v/>
      </c>
      <c r="Q361" s="14" t="str">
        <f t="shared" si="40"/>
        <v/>
      </c>
      <c r="R361" s="14" t="str">
        <f t="shared" si="41"/>
        <v/>
      </c>
    </row>
    <row r="362" spans="1:18" x14ac:dyDescent="0.3">
      <c r="A362" s="6"/>
      <c r="B362" s="6"/>
      <c r="C362" s="8"/>
      <c r="D362" s="6"/>
      <c r="E362" s="6"/>
      <c r="F362" s="12"/>
      <c r="G362" s="13"/>
      <c r="H362" s="14" t="str">
        <f>IF($F362="","",$F362*IF($G362="",IFERROR(IF(VLOOKUP($B362,Facturen!$A$3:$W$304,7,FALSE)="",Instellingen!$B$4,VLOOKUP($B362,Facturen!$A$3:$W$304,7,FALSE)),Instellingen!$B$4),$G362))</f>
        <v/>
      </c>
      <c r="I362" s="14" t="str">
        <f t="shared" si="35"/>
        <v/>
      </c>
      <c r="J362" s="18" t="str">
        <f>IF($E362="","",IF($E362="SRD",1,IF($E362="USD",IFERROR(INDEX(Instellingen!$B$22:$B$221,MATCH($C362,Instellingen!$A$22:$A$221,1)),""),IF($E362="EUR",IFERROR(INDEX(Instellingen!$C$22:$C$221,MATCH($C362,Instellingen!$A$22:$A$221,1)),""),""))))</f>
        <v/>
      </c>
      <c r="K362" s="19" t="str">
        <f>IF($B362="","",IFERROR(VLOOKUP($B362,Facturen!$A$3:$W$304,5,FALSE),""))</f>
        <v/>
      </c>
      <c r="L362" s="18" t="str">
        <f>IF($K362="","",IF($K362="SRD",1,IF($K362="USD",IFERROR(INDEX(Instellingen!$B$22:$B$221,MATCH($C362,Instellingen!$A$22:$A$221,1)),""),IF($K362="EUR",IFERROR(INDEX(Instellingen!$C$22:$C$221,MATCH($C362,Instellingen!$A$22:$A$221,1)),""),""))))</f>
        <v/>
      </c>
      <c r="M362" s="14" t="str">
        <f t="shared" si="36"/>
        <v/>
      </c>
      <c r="N362" s="14" t="str">
        <f t="shared" si="37"/>
        <v/>
      </c>
      <c r="O362" s="14" t="str">
        <f t="shared" si="38"/>
        <v/>
      </c>
      <c r="P362" s="14" t="str">
        <f t="shared" si="39"/>
        <v/>
      </c>
      <c r="Q362" s="14" t="str">
        <f t="shared" si="40"/>
        <v/>
      </c>
      <c r="R362" s="14" t="str">
        <f t="shared" si="41"/>
        <v/>
      </c>
    </row>
    <row r="363" spans="1:18" x14ac:dyDescent="0.3">
      <c r="A363" s="6"/>
      <c r="B363" s="6"/>
      <c r="C363" s="8"/>
      <c r="D363" s="6"/>
      <c r="E363" s="6"/>
      <c r="F363" s="12"/>
      <c r="G363" s="13"/>
      <c r="H363" s="14" t="str">
        <f>IF($F363="","",$F363*IF($G363="",IFERROR(IF(VLOOKUP($B363,Facturen!$A$3:$W$304,7,FALSE)="",Instellingen!$B$4,VLOOKUP($B363,Facturen!$A$3:$W$304,7,FALSE)),Instellingen!$B$4),$G363))</f>
        <v/>
      </c>
      <c r="I363" s="14" t="str">
        <f t="shared" si="35"/>
        <v/>
      </c>
      <c r="J363" s="18" t="str">
        <f>IF($E363="","",IF($E363="SRD",1,IF($E363="USD",IFERROR(INDEX(Instellingen!$B$22:$B$221,MATCH($C363,Instellingen!$A$22:$A$221,1)),""),IF($E363="EUR",IFERROR(INDEX(Instellingen!$C$22:$C$221,MATCH($C363,Instellingen!$A$22:$A$221,1)),""),""))))</f>
        <v/>
      </c>
      <c r="K363" s="19" t="str">
        <f>IF($B363="","",IFERROR(VLOOKUP($B363,Facturen!$A$3:$W$304,5,FALSE),""))</f>
        <v/>
      </c>
      <c r="L363" s="18" t="str">
        <f>IF($K363="","",IF($K363="SRD",1,IF($K363="USD",IFERROR(INDEX(Instellingen!$B$22:$B$221,MATCH($C363,Instellingen!$A$22:$A$221,1)),""),IF($K363="EUR",IFERROR(INDEX(Instellingen!$C$22:$C$221,MATCH($C363,Instellingen!$A$22:$A$221,1)),""),""))))</f>
        <v/>
      </c>
      <c r="M363" s="14" t="str">
        <f t="shared" si="36"/>
        <v/>
      </c>
      <c r="N363" s="14" t="str">
        <f t="shared" si="37"/>
        <v/>
      </c>
      <c r="O363" s="14" t="str">
        <f t="shared" si="38"/>
        <v/>
      </c>
      <c r="P363" s="14" t="str">
        <f t="shared" si="39"/>
        <v/>
      </c>
      <c r="Q363" s="14" t="str">
        <f t="shared" si="40"/>
        <v/>
      </c>
      <c r="R363" s="14" t="str">
        <f t="shared" si="41"/>
        <v/>
      </c>
    </row>
    <row r="364" spans="1:18" x14ac:dyDescent="0.3">
      <c r="A364" s="6"/>
      <c r="B364" s="6"/>
      <c r="C364" s="8"/>
      <c r="D364" s="6"/>
      <c r="E364" s="6"/>
      <c r="F364" s="12"/>
      <c r="G364" s="13"/>
      <c r="H364" s="14" t="str">
        <f>IF($F364="","",$F364*IF($G364="",IFERROR(IF(VLOOKUP($B364,Facturen!$A$3:$W$304,7,FALSE)="",Instellingen!$B$4,VLOOKUP($B364,Facturen!$A$3:$W$304,7,FALSE)),Instellingen!$B$4),$G364))</f>
        <v/>
      </c>
      <c r="I364" s="14" t="str">
        <f t="shared" si="35"/>
        <v/>
      </c>
      <c r="J364" s="18" t="str">
        <f>IF($E364="","",IF($E364="SRD",1,IF($E364="USD",IFERROR(INDEX(Instellingen!$B$22:$B$221,MATCH($C364,Instellingen!$A$22:$A$221,1)),""),IF($E364="EUR",IFERROR(INDEX(Instellingen!$C$22:$C$221,MATCH($C364,Instellingen!$A$22:$A$221,1)),""),""))))</f>
        <v/>
      </c>
      <c r="K364" s="19" t="str">
        <f>IF($B364="","",IFERROR(VLOOKUP($B364,Facturen!$A$3:$W$304,5,FALSE),""))</f>
        <v/>
      </c>
      <c r="L364" s="18" t="str">
        <f>IF($K364="","",IF($K364="SRD",1,IF($K364="USD",IFERROR(INDEX(Instellingen!$B$22:$B$221,MATCH($C364,Instellingen!$A$22:$A$221,1)),""),IF($K364="EUR",IFERROR(INDEX(Instellingen!$C$22:$C$221,MATCH($C364,Instellingen!$A$22:$A$221,1)),""),""))))</f>
        <v/>
      </c>
      <c r="M364" s="14" t="str">
        <f t="shared" si="36"/>
        <v/>
      </c>
      <c r="N364" s="14" t="str">
        <f t="shared" si="37"/>
        <v/>
      </c>
      <c r="O364" s="14" t="str">
        <f t="shared" si="38"/>
        <v/>
      </c>
      <c r="P364" s="14" t="str">
        <f t="shared" si="39"/>
        <v/>
      </c>
      <c r="Q364" s="14" t="str">
        <f t="shared" si="40"/>
        <v/>
      </c>
      <c r="R364" s="14" t="str">
        <f t="shared" si="41"/>
        <v/>
      </c>
    </row>
    <row r="365" spans="1:18" x14ac:dyDescent="0.3">
      <c r="A365" s="6"/>
      <c r="B365" s="6"/>
      <c r="C365" s="8"/>
      <c r="D365" s="6"/>
      <c r="E365" s="6"/>
      <c r="F365" s="12"/>
      <c r="G365" s="13"/>
      <c r="H365" s="14" t="str">
        <f>IF($F365="","",$F365*IF($G365="",IFERROR(IF(VLOOKUP($B365,Facturen!$A$3:$W$304,7,FALSE)="",Instellingen!$B$4,VLOOKUP($B365,Facturen!$A$3:$W$304,7,FALSE)),Instellingen!$B$4),$G365))</f>
        <v/>
      </c>
      <c r="I365" s="14" t="str">
        <f t="shared" si="35"/>
        <v/>
      </c>
      <c r="J365" s="18" t="str">
        <f>IF($E365="","",IF($E365="SRD",1,IF($E365="USD",IFERROR(INDEX(Instellingen!$B$22:$B$221,MATCH($C365,Instellingen!$A$22:$A$221,1)),""),IF($E365="EUR",IFERROR(INDEX(Instellingen!$C$22:$C$221,MATCH($C365,Instellingen!$A$22:$A$221,1)),""),""))))</f>
        <v/>
      </c>
      <c r="K365" s="19" t="str">
        <f>IF($B365="","",IFERROR(VLOOKUP($B365,Facturen!$A$3:$W$304,5,FALSE),""))</f>
        <v/>
      </c>
      <c r="L365" s="18" t="str">
        <f>IF($K365="","",IF($K365="SRD",1,IF($K365="USD",IFERROR(INDEX(Instellingen!$B$22:$B$221,MATCH($C365,Instellingen!$A$22:$A$221,1)),""),IF($K365="EUR",IFERROR(INDEX(Instellingen!$C$22:$C$221,MATCH($C365,Instellingen!$A$22:$A$221,1)),""),""))))</f>
        <v/>
      </c>
      <c r="M365" s="14" t="str">
        <f t="shared" si="36"/>
        <v/>
      </c>
      <c r="N365" s="14" t="str">
        <f t="shared" si="37"/>
        <v/>
      </c>
      <c r="O365" s="14" t="str">
        <f t="shared" si="38"/>
        <v/>
      </c>
      <c r="P365" s="14" t="str">
        <f t="shared" si="39"/>
        <v/>
      </c>
      <c r="Q365" s="14" t="str">
        <f t="shared" si="40"/>
        <v/>
      </c>
      <c r="R365" s="14" t="str">
        <f t="shared" si="41"/>
        <v/>
      </c>
    </row>
    <row r="366" spans="1:18" x14ac:dyDescent="0.3">
      <c r="A366" s="6"/>
      <c r="B366" s="6"/>
      <c r="C366" s="8"/>
      <c r="D366" s="6"/>
      <c r="E366" s="6"/>
      <c r="F366" s="12"/>
      <c r="G366" s="13"/>
      <c r="H366" s="14" t="str">
        <f>IF($F366="","",$F366*IF($G366="",IFERROR(IF(VLOOKUP($B366,Facturen!$A$3:$W$304,7,FALSE)="",Instellingen!$B$4,VLOOKUP($B366,Facturen!$A$3:$W$304,7,FALSE)),Instellingen!$B$4),$G366))</f>
        <v/>
      </c>
      <c r="I366" s="14" t="str">
        <f t="shared" si="35"/>
        <v/>
      </c>
      <c r="J366" s="18" t="str">
        <f>IF($E366="","",IF($E366="SRD",1,IF($E366="USD",IFERROR(INDEX(Instellingen!$B$22:$B$221,MATCH($C366,Instellingen!$A$22:$A$221,1)),""),IF($E366="EUR",IFERROR(INDEX(Instellingen!$C$22:$C$221,MATCH($C366,Instellingen!$A$22:$A$221,1)),""),""))))</f>
        <v/>
      </c>
      <c r="K366" s="19" t="str">
        <f>IF($B366="","",IFERROR(VLOOKUP($B366,Facturen!$A$3:$W$304,5,FALSE),""))</f>
        <v/>
      </c>
      <c r="L366" s="18" t="str">
        <f>IF($K366="","",IF($K366="SRD",1,IF($K366="USD",IFERROR(INDEX(Instellingen!$B$22:$B$221,MATCH($C366,Instellingen!$A$22:$A$221,1)),""),IF($K366="EUR",IFERROR(INDEX(Instellingen!$C$22:$C$221,MATCH($C366,Instellingen!$A$22:$A$221,1)),""),""))))</f>
        <v/>
      </c>
      <c r="M366" s="14" t="str">
        <f t="shared" si="36"/>
        <v/>
      </c>
      <c r="N366" s="14" t="str">
        <f t="shared" si="37"/>
        <v/>
      </c>
      <c r="O366" s="14" t="str">
        <f t="shared" si="38"/>
        <v/>
      </c>
      <c r="P366" s="14" t="str">
        <f t="shared" si="39"/>
        <v/>
      </c>
      <c r="Q366" s="14" t="str">
        <f t="shared" si="40"/>
        <v/>
      </c>
      <c r="R366" s="14" t="str">
        <f t="shared" si="41"/>
        <v/>
      </c>
    </row>
    <row r="367" spans="1:18" x14ac:dyDescent="0.3">
      <c r="A367" s="6"/>
      <c r="B367" s="6"/>
      <c r="C367" s="8"/>
      <c r="D367" s="6"/>
      <c r="E367" s="6"/>
      <c r="F367" s="12"/>
      <c r="G367" s="13"/>
      <c r="H367" s="14" t="str">
        <f>IF($F367="","",$F367*IF($G367="",IFERROR(IF(VLOOKUP($B367,Facturen!$A$3:$W$304,7,FALSE)="",Instellingen!$B$4,VLOOKUP($B367,Facturen!$A$3:$W$304,7,FALSE)),Instellingen!$B$4),$G367))</f>
        <v/>
      </c>
      <c r="I367" s="14" t="str">
        <f t="shared" si="35"/>
        <v/>
      </c>
      <c r="J367" s="18" t="str">
        <f>IF($E367="","",IF($E367="SRD",1,IF($E367="USD",IFERROR(INDEX(Instellingen!$B$22:$B$221,MATCH($C367,Instellingen!$A$22:$A$221,1)),""),IF($E367="EUR",IFERROR(INDEX(Instellingen!$C$22:$C$221,MATCH($C367,Instellingen!$A$22:$A$221,1)),""),""))))</f>
        <v/>
      </c>
      <c r="K367" s="19" t="str">
        <f>IF($B367="","",IFERROR(VLOOKUP($B367,Facturen!$A$3:$W$304,5,FALSE),""))</f>
        <v/>
      </c>
      <c r="L367" s="18" t="str">
        <f>IF($K367="","",IF($K367="SRD",1,IF($K367="USD",IFERROR(INDEX(Instellingen!$B$22:$B$221,MATCH($C367,Instellingen!$A$22:$A$221,1)),""),IF($K367="EUR",IFERROR(INDEX(Instellingen!$C$22:$C$221,MATCH($C367,Instellingen!$A$22:$A$221,1)),""),""))))</f>
        <v/>
      </c>
      <c r="M367" s="14" t="str">
        <f t="shared" si="36"/>
        <v/>
      </c>
      <c r="N367" s="14" t="str">
        <f t="shared" si="37"/>
        <v/>
      </c>
      <c r="O367" s="14" t="str">
        <f t="shared" si="38"/>
        <v/>
      </c>
      <c r="P367" s="14" t="str">
        <f t="shared" si="39"/>
        <v/>
      </c>
      <c r="Q367" s="14" t="str">
        <f t="shared" si="40"/>
        <v/>
      </c>
      <c r="R367" s="14" t="str">
        <f t="shared" si="41"/>
        <v/>
      </c>
    </row>
    <row r="368" spans="1:18" x14ac:dyDescent="0.3">
      <c r="A368" s="6"/>
      <c r="B368" s="6"/>
      <c r="C368" s="8"/>
      <c r="D368" s="6"/>
      <c r="E368" s="6"/>
      <c r="F368" s="12"/>
      <c r="G368" s="13"/>
      <c r="H368" s="14" t="str">
        <f>IF($F368="","",$F368*IF($G368="",IFERROR(IF(VLOOKUP($B368,Facturen!$A$3:$W$304,7,FALSE)="",Instellingen!$B$4,VLOOKUP($B368,Facturen!$A$3:$W$304,7,FALSE)),Instellingen!$B$4),$G368))</f>
        <v/>
      </c>
      <c r="I368" s="14" t="str">
        <f t="shared" si="35"/>
        <v/>
      </c>
      <c r="J368" s="18" t="str">
        <f>IF($E368="","",IF($E368="SRD",1,IF($E368="USD",IFERROR(INDEX(Instellingen!$B$22:$B$221,MATCH($C368,Instellingen!$A$22:$A$221,1)),""),IF($E368="EUR",IFERROR(INDEX(Instellingen!$C$22:$C$221,MATCH($C368,Instellingen!$A$22:$A$221,1)),""),""))))</f>
        <v/>
      </c>
      <c r="K368" s="19" t="str">
        <f>IF($B368="","",IFERROR(VLOOKUP($B368,Facturen!$A$3:$W$304,5,FALSE),""))</f>
        <v/>
      </c>
      <c r="L368" s="18" t="str">
        <f>IF($K368="","",IF($K368="SRD",1,IF($K368="USD",IFERROR(INDEX(Instellingen!$B$22:$B$221,MATCH($C368,Instellingen!$A$22:$A$221,1)),""),IF($K368="EUR",IFERROR(INDEX(Instellingen!$C$22:$C$221,MATCH($C368,Instellingen!$A$22:$A$221,1)),""),""))))</f>
        <v/>
      </c>
      <c r="M368" s="14" t="str">
        <f t="shared" si="36"/>
        <v/>
      </c>
      <c r="N368" s="14" t="str">
        <f t="shared" si="37"/>
        <v/>
      </c>
      <c r="O368" s="14" t="str">
        <f t="shared" si="38"/>
        <v/>
      </c>
      <c r="P368" s="14" t="str">
        <f t="shared" si="39"/>
        <v/>
      </c>
      <c r="Q368" s="14" t="str">
        <f t="shared" si="40"/>
        <v/>
      </c>
      <c r="R368" s="14" t="str">
        <f t="shared" si="41"/>
        <v/>
      </c>
    </row>
    <row r="369" spans="1:18" x14ac:dyDescent="0.3">
      <c r="A369" s="6"/>
      <c r="B369" s="6"/>
      <c r="C369" s="8"/>
      <c r="D369" s="6"/>
      <c r="E369" s="6"/>
      <c r="F369" s="12"/>
      <c r="G369" s="13"/>
      <c r="H369" s="14" t="str">
        <f>IF($F369="","",$F369*IF($G369="",IFERROR(IF(VLOOKUP($B369,Facturen!$A$3:$W$304,7,FALSE)="",Instellingen!$B$4,VLOOKUP($B369,Facturen!$A$3:$W$304,7,FALSE)),Instellingen!$B$4),$G369))</f>
        <v/>
      </c>
      <c r="I369" s="14" t="str">
        <f t="shared" si="35"/>
        <v/>
      </c>
      <c r="J369" s="18" t="str">
        <f>IF($E369="","",IF($E369="SRD",1,IF($E369="USD",IFERROR(INDEX(Instellingen!$B$22:$B$221,MATCH($C369,Instellingen!$A$22:$A$221,1)),""),IF($E369="EUR",IFERROR(INDEX(Instellingen!$C$22:$C$221,MATCH($C369,Instellingen!$A$22:$A$221,1)),""),""))))</f>
        <v/>
      </c>
      <c r="K369" s="19" t="str">
        <f>IF($B369="","",IFERROR(VLOOKUP($B369,Facturen!$A$3:$W$304,5,FALSE),""))</f>
        <v/>
      </c>
      <c r="L369" s="18" t="str">
        <f>IF($K369="","",IF($K369="SRD",1,IF($K369="USD",IFERROR(INDEX(Instellingen!$B$22:$B$221,MATCH($C369,Instellingen!$A$22:$A$221,1)),""),IF($K369="EUR",IFERROR(INDEX(Instellingen!$C$22:$C$221,MATCH($C369,Instellingen!$A$22:$A$221,1)),""),""))))</f>
        <v/>
      </c>
      <c r="M369" s="14" t="str">
        <f t="shared" si="36"/>
        <v/>
      </c>
      <c r="N369" s="14" t="str">
        <f t="shared" si="37"/>
        <v/>
      </c>
      <c r="O369" s="14" t="str">
        <f t="shared" si="38"/>
        <v/>
      </c>
      <c r="P369" s="14" t="str">
        <f t="shared" si="39"/>
        <v/>
      </c>
      <c r="Q369" s="14" t="str">
        <f t="shared" si="40"/>
        <v/>
      </c>
      <c r="R369" s="14" t="str">
        <f t="shared" si="41"/>
        <v/>
      </c>
    </row>
    <row r="370" spans="1:18" x14ac:dyDescent="0.3">
      <c r="A370" s="6"/>
      <c r="B370" s="6"/>
      <c r="C370" s="8"/>
      <c r="D370" s="6"/>
      <c r="E370" s="6"/>
      <c r="F370" s="12"/>
      <c r="G370" s="13"/>
      <c r="H370" s="14" t="str">
        <f>IF($F370="","",$F370*IF($G370="",IFERROR(IF(VLOOKUP($B370,Facturen!$A$3:$W$304,7,FALSE)="",Instellingen!$B$4,VLOOKUP($B370,Facturen!$A$3:$W$304,7,FALSE)),Instellingen!$B$4),$G370))</f>
        <v/>
      </c>
      <c r="I370" s="14" t="str">
        <f t="shared" si="35"/>
        <v/>
      </c>
      <c r="J370" s="18" t="str">
        <f>IF($E370="","",IF($E370="SRD",1,IF($E370="USD",IFERROR(INDEX(Instellingen!$B$22:$B$221,MATCH($C370,Instellingen!$A$22:$A$221,1)),""),IF($E370="EUR",IFERROR(INDEX(Instellingen!$C$22:$C$221,MATCH($C370,Instellingen!$A$22:$A$221,1)),""),""))))</f>
        <v/>
      </c>
      <c r="K370" s="19" t="str">
        <f>IF($B370="","",IFERROR(VLOOKUP($B370,Facturen!$A$3:$W$304,5,FALSE),""))</f>
        <v/>
      </c>
      <c r="L370" s="18" t="str">
        <f>IF($K370="","",IF($K370="SRD",1,IF($K370="USD",IFERROR(INDEX(Instellingen!$B$22:$B$221,MATCH($C370,Instellingen!$A$22:$A$221,1)),""),IF($K370="EUR",IFERROR(INDEX(Instellingen!$C$22:$C$221,MATCH($C370,Instellingen!$A$22:$A$221,1)),""),""))))</f>
        <v/>
      </c>
      <c r="M370" s="14" t="str">
        <f t="shared" si="36"/>
        <v/>
      </c>
      <c r="N370" s="14" t="str">
        <f t="shared" si="37"/>
        <v/>
      </c>
      <c r="O370" s="14" t="str">
        <f t="shared" si="38"/>
        <v/>
      </c>
      <c r="P370" s="14" t="str">
        <f t="shared" si="39"/>
        <v/>
      </c>
      <c r="Q370" s="14" t="str">
        <f t="shared" si="40"/>
        <v/>
      </c>
      <c r="R370" s="14" t="str">
        <f t="shared" si="41"/>
        <v/>
      </c>
    </row>
    <row r="371" spans="1:18" x14ac:dyDescent="0.3">
      <c r="A371" s="6"/>
      <c r="B371" s="6"/>
      <c r="C371" s="8"/>
      <c r="D371" s="6"/>
      <c r="E371" s="6"/>
      <c r="F371" s="12"/>
      <c r="G371" s="13"/>
      <c r="H371" s="14" t="str">
        <f>IF($F371="","",$F371*IF($G371="",IFERROR(IF(VLOOKUP($B371,Facturen!$A$3:$W$304,7,FALSE)="",Instellingen!$B$4,VLOOKUP($B371,Facturen!$A$3:$W$304,7,FALSE)),Instellingen!$B$4),$G371))</f>
        <v/>
      </c>
      <c r="I371" s="14" t="str">
        <f t="shared" si="35"/>
        <v/>
      </c>
      <c r="J371" s="18" t="str">
        <f>IF($E371="","",IF($E371="SRD",1,IF($E371="USD",IFERROR(INDEX(Instellingen!$B$22:$B$221,MATCH($C371,Instellingen!$A$22:$A$221,1)),""),IF($E371="EUR",IFERROR(INDEX(Instellingen!$C$22:$C$221,MATCH($C371,Instellingen!$A$22:$A$221,1)),""),""))))</f>
        <v/>
      </c>
      <c r="K371" s="19" t="str">
        <f>IF($B371="","",IFERROR(VLOOKUP($B371,Facturen!$A$3:$W$304,5,FALSE),""))</f>
        <v/>
      </c>
      <c r="L371" s="18" t="str">
        <f>IF($K371="","",IF($K371="SRD",1,IF($K371="USD",IFERROR(INDEX(Instellingen!$B$22:$B$221,MATCH($C371,Instellingen!$A$22:$A$221,1)),""),IF($K371="EUR",IFERROR(INDEX(Instellingen!$C$22:$C$221,MATCH($C371,Instellingen!$A$22:$A$221,1)),""),""))))</f>
        <v/>
      </c>
      <c r="M371" s="14" t="str">
        <f t="shared" si="36"/>
        <v/>
      </c>
      <c r="N371" s="14" t="str">
        <f t="shared" si="37"/>
        <v/>
      </c>
      <c r="O371" s="14" t="str">
        <f t="shared" si="38"/>
        <v/>
      </c>
      <c r="P371" s="14" t="str">
        <f t="shared" si="39"/>
        <v/>
      </c>
      <c r="Q371" s="14" t="str">
        <f t="shared" si="40"/>
        <v/>
      </c>
      <c r="R371" s="14" t="str">
        <f t="shared" si="41"/>
        <v/>
      </c>
    </row>
    <row r="372" spans="1:18" x14ac:dyDescent="0.3">
      <c r="A372" s="6"/>
      <c r="B372" s="6"/>
      <c r="C372" s="8"/>
      <c r="D372" s="6"/>
      <c r="E372" s="6"/>
      <c r="F372" s="12"/>
      <c r="G372" s="13"/>
      <c r="H372" s="14" t="str">
        <f>IF($F372="","",$F372*IF($G372="",IFERROR(IF(VLOOKUP($B372,Facturen!$A$3:$W$304,7,FALSE)="",Instellingen!$B$4,VLOOKUP($B372,Facturen!$A$3:$W$304,7,FALSE)),Instellingen!$B$4),$G372))</f>
        <v/>
      </c>
      <c r="I372" s="14" t="str">
        <f t="shared" si="35"/>
        <v/>
      </c>
      <c r="J372" s="18" t="str">
        <f>IF($E372="","",IF($E372="SRD",1,IF($E372="USD",IFERROR(INDEX(Instellingen!$B$22:$B$221,MATCH($C372,Instellingen!$A$22:$A$221,1)),""),IF($E372="EUR",IFERROR(INDEX(Instellingen!$C$22:$C$221,MATCH($C372,Instellingen!$A$22:$A$221,1)),""),""))))</f>
        <v/>
      </c>
      <c r="K372" s="19" t="str">
        <f>IF($B372="","",IFERROR(VLOOKUP($B372,Facturen!$A$3:$W$304,5,FALSE),""))</f>
        <v/>
      </c>
      <c r="L372" s="18" t="str">
        <f>IF($K372="","",IF($K372="SRD",1,IF($K372="USD",IFERROR(INDEX(Instellingen!$B$22:$B$221,MATCH($C372,Instellingen!$A$22:$A$221,1)),""),IF($K372="EUR",IFERROR(INDEX(Instellingen!$C$22:$C$221,MATCH($C372,Instellingen!$A$22:$A$221,1)),""),""))))</f>
        <v/>
      </c>
      <c r="M372" s="14" t="str">
        <f t="shared" si="36"/>
        <v/>
      </c>
      <c r="N372" s="14" t="str">
        <f t="shared" si="37"/>
        <v/>
      </c>
      <c r="O372" s="14" t="str">
        <f t="shared" si="38"/>
        <v/>
      </c>
      <c r="P372" s="14" t="str">
        <f t="shared" si="39"/>
        <v/>
      </c>
      <c r="Q372" s="14" t="str">
        <f t="shared" si="40"/>
        <v/>
      </c>
      <c r="R372" s="14" t="str">
        <f t="shared" si="41"/>
        <v/>
      </c>
    </row>
    <row r="373" spans="1:18" x14ac:dyDescent="0.3">
      <c r="A373" s="6"/>
      <c r="B373" s="6"/>
      <c r="C373" s="8"/>
      <c r="D373" s="6"/>
      <c r="E373" s="6"/>
      <c r="F373" s="12"/>
      <c r="G373" s="13"/>
      <c r="H373" s="14" t="str">
        <f>IF($F373="","",$F373*IF($G373="",IFERROR(IF(VLOOKUP($B373,Facturen!$A$3:$W$304,7,FALSE)="",Instellingen!$B$4,VLOOKUP($B373,Facturen!$A$3:$W$304,7,FALSE)),Instellingen!$B$4),$G373))</f>
        <v/>
      </c>
      <c r="I373" s="14" t="str">
        <f t="shared" si="35"/>
        <v/>
      </c>
      <c r="J373" s="18" t="str">
        <f>IF($E373="","",IF($E373="SRD",1,IF($E373="USD",IFERROR(INDEX(Instellingen!$B$22:$B$221,MATCH($C373,Instellingen!$A$22:$A$221,1)),""),IF($E373="EUR",IFERROR(INDEX(Instellingen!$C$22:$C$221,MATCH($C373,Instellingen!$A$22:$A$221,1)),""),""))))</f>
        <v/>
      </c>
      <c r="K373" s="19" t="str">
        <f>IF($B373="","",IFERROR(VLOOKUP($B373,Facturen!$A$3:$W$304,5,FALSE),""))</f>
        <v/>
      </c>
      <c r="L373" s="18" t="str">
        <f>IF($K373="","",IF($K373="SRD",1,IF($K373="USD",IFERROR(INDEX(Instellingen!$B$22:$B$221,MATCH($C373,Instellingen!$A$22:$A$221,1)),""),IF($K373="EUR",IFERROR(INDEX(Instellingen!$C$22:$C$221,MATCH($C373,Instellingen!$A$22:$A$221,1)),""),""))))</f>
        <v/>
      </c>
      <c r="M373" s="14" t="str">
        <f t="shared" si="36"/>
        <v/>
      </c>
      <c r="N373" s="14" t="str">
        <f t="shared" si="37"/>
        <v/>
      </c>
      <c r="O373" s="14" t="str">
        <f t="shared" si="38"/>
        <v/>
      </c>
      <c r="P373" s="14" t="str">
        <f t="shared" si="39"/>
        <v/>
      </c>
      <c r="Q373" s="14" t="str">
        <f t="shared" si="40"/>
        <v/>
      </c>
      <c r="R373" s="14" t="str">
        <f t="shared" si="41"/>
        <v/>
      </c>
    </row>
    <row r="374" spans="1:18" x14ac:dyDescent="0.3">
      <c r="A374" s="6"/>
      <c r="B374" s="6"/>
      <c r="C374" s="8"/>
      <c r="D374" s="6"/>
      <c r="E374" s="6"/>
      <c r="F374" s="12"/>
      <c r="G374" s="13"/>
      <c r="H374" s="14" t="str">
        <f>IF($F374="","",$F374*IF($G374="",IFERROR(IF(VLOOKUP($B374,Facturen!$A$3:$W$304,7,FALSE)="",Instellingen!$B$4,VLOOKUP($B374,Facturen!$A$3:$W$304,7,FALSE)),Instellingen!$B$4),$G374))</f>
        <v/>
      </c>
      <c r="I374" s="14" t="str">
        <f t="shared" si="35"/>
        <v/>
      </c>
      <c r="J374" s="18" t="str">
        <f>IF($E374="","",IF($E374="SRD",1,IF($E374="USD",IFERROR(INDEX(Instellingen!$B$22:$B$221,MATCH($C374,Instellingen!$A$22:$A$221,1)),""),IF($E374="EUR",IFERROR(INDEX(Instellingen!$C$22:$C$221,MATCH($C374,Instellingen!$A$22:$A$221,1)),""),""))))</f>
        <v/>
      </c>
      <c r="K374" s="19" t="str">
        <f>IF($B374="","",IFERROR(VLOOKUP($B374,Facturen!$A$3:$W$304,5,FALSE),""))</f>
        <v/>
      </c>
      <c r="L374" s="18" t="str">
        <f>IF($K374="","",IF($K374="SRD",1,IF($K374="USD",IFERROR(INDEX(Instellingen!$B$22:$B$221,MATCH($C374,Instellingen!$A$22:$A$221,1)),""),IF($K374="EUR",IFERROR(INDEX(Instellingen!$C$22:$C$221,MATCH($C374,Instellingen!$A$22:$A$221,1)),""),""))))</f>
        <v/>
      </c>
      <c r="M374" s="14" t="str">
        <f t="shared" si="36"/>
        <v/>
      </c>
      <c r="N374" s="14" t="str">
        <f t="shared" si="37"/>
        <v/>
      </c>
      <c r="O374" s="14" t="str">
        <f t="shared" si="38"/>
        <v/>
      </c>
      <c r="P374" s="14" t="str">
        <f t="shared" si="39"/>
        <v/>
      </c>
      <c r="Q374" s="14" t="str">
        <f t="shared" si="40"/>
        <v/>
      </c>
      <c r="R374" s="14" t="str">
        <f t="shared" si="41"/>
        <v/>
      </c>
    </row>
    <row r="375" spans="1:18" x14ac:dyDescent="0.3">
      <c r="A375" s="6"/>
      <c r="B375" s="6"/>
      <c r="C375" s="8"/>
      <c r="D375" s="6"/>
      <c r="E375" s="6"/>
      <c r="F375" s="12"/>
      <c r="G375" s="13"/>
      <c r="H375" s="14" t="str">
        <f>IF($F375="","",$F375*IF($G375="",IFERROR(IF(VLOOKUP($B375,Facturen!$A$3:$W$304,7,FALSE)="",Instellingen!$B$4,VLOOKUP($B375,Facturen!$A$3:$W$304,7,FALSE)),Instellingen!$B$4),$G375))</f>
        <v/>
      </c>
      <c r="I375" s="14" t="str">
        <f t="shared" si="35"/>
        <v/>
      </c>
      <c r="J375" s="18" t="str">
        <f>IF($E375="","",IF($E375="SRD",1,IF($E375="USD",IFERROR(INDEX(Instellingen!$B$22:$B$221,MATCH($C375,Instellingen!$A$22:$A$221,1)),""),IF($E375="EUR",IFERROR(INDEX(Instellingen!$C$22:$C$221,MATCH($C375,Instellingen!$A$22:$A$221,1)),""),""))))</f>
        <v/>
      </c>
      <c r="K375" s="19" t="str">
        <f>IF($B375="","",IFERROR(VLOOKUP($B375,Facturen!$A$3:$W$304,5,FALSE),""))</f>
        <v/>
      </c>
      <c r="L375" s="18" t="str">
        <f>IF($K375="","",IF($K375="SRD",1,IF($K375="USD",IFERROR(INDEX(Instellingen!$B$22:$B$221,MATCH($C375,Instellingen!$A$22:$A$221,1)),""),IF($K375="EUR",IFERROR(INDEX(Instellingen!$C$22:$C$221,MATCH($C375,Instellingen!$A$22:$A$221,1)),""),""))))</f>
        <v/>
      </c>
      <c r="M375" s="14" t="str">
        <f t="shared" si="36"/>
        <v/>
      </c>
      <c r="N375" s="14" t="str">
        <f t="shared" si="37"/>
        <v/>
      </c>
      <c r="O375" s="14" t="str">
        <f t="shared" si="38"/>
        <v/>
      </c>
      <c r="P375" s="14" t="str">
        <f t="shared" si="39"/>
        <v/>
      </c>
      <c r="Q375" s="14" t="str">
        <f t="shared" si="40"/>
        <v/>
      </c>
      <c r="R375" s="14" t="str">
        <f t="shared" si="41"/>
        <v/>
      </c>
    </row>
    <row r="376" spans="1:18" x14ac:dyDescent="0.3">
      <c r="A376" s="6"/>
      <c r="B376" s="6"/>
      <c r="C376" s="8"/>
      <c r="D376" s="6"/>
      <c r="E376" s="6"/>
      <c r="F376" s="12"/>
      <c r="G376" s="13"/>
      <c r="H376" s="14" t="str">
        <f>IF($F376="","",$F376*IF($G376="",IFERROR(IF(VLOOKUP($B376,Facturen!$A$3:$W$304,7,FALSE)="",Instellingen!$B$4,VLOOKUP($B376,Facturen!$A$3:$W$304,7,FALSE)),Instellingen!$B$4),$G376))</f>
        <v/>
      </c>
      <c r="I376" s="14" t="str">
        <f t="shared" si="35"/>
        <v/>
      </c>
      <c r="J376" s="18" t="str">
        <f>IF($E376="","",IF($E376="SRD",1,IF($E376="USD",IFERROR(INDEX(Instellingen!$B$22:$B$221,MATCH($C376,Instellingen!$A$22:$A$221,1)),""),IF($E376="EUR",IFERROR(INDEX(Instellingen!$C$22:$C$221,MATCH($C376,Instellingen!$A$22:$A$221,1)),""),""))))</f>
        <v/>
      </c>
      <c r="K376" s="19" t="str">
        <f>IF($B376="","",IFERROR(VLOOKUP($B376,Facturen!$A$3:$W$304,5,FALSE),""))</f>
        <v/>
      </c>
      <c r="L376" s="18" t="str">
        <f>IF($K376="","",IF($K376="SRD",1,IF($K376="USD",IFERROR(INDEX(Instellingen!$B$22:$B$221,MATCH($C376,Instellingen!$A$22:$A$221,1)),""),IF($K376="EUR",IFERROR(INDEX(Instellingen!$C$22:$C$221,MATCH($C376,Instellingen!$A$22:$A$221,1)),""),""))))</f>
        <v/>
      </c>
      <c r="M376" s="14" t="str">
        <f t="shared" si="36"/>
        <v/>
      </c>
      <c r="N376" s="14" t="str">
        <f t="shared" si="37"/>
        <v/>
      </c>
      <c r="O376" s="14" t="str">
        <f t="shared" si="38"/>
        <v/>
      </c>
      <c r="P376" s="14" t="str">
        <f t="shared" si="39"/>
        <v/>
      </c>
      <c r="Q376" s="14" t="str">
        <f t="shared" si="40"/>
        <v/>
      </c>
      <c r="R376" s="14" t="str">
        <f t="shared" si="41"/>
        <v/>
      </c>
    </row>
    <row r="377" spans="1:18" x14ac:dyDescent="0.3">
      <c r="A377" s="6"/>
      <c r="B377" s="6"/>
      <c r="C377" s="8"/>
      <c r="D377" s="6"/>
      <c r="E377" s="6"/>
      <c r="F377" s="12"/>
      <c r="G377" s="13"/>
      <c r="H377" s="14" t="str">
        <f>IF($F377="","",$F377*IF($G377="",IFERROR(IF(VLOOKUP($B377,Facturen!$A$3:$W$304,7,FALSE)="",Instellingen!$B$4,VLOOKUP($B377,Facturen!$A$3:$W$304,7,FALSE)),Instellingen!$B$4),$G377))</f>
        <v/>
      </c>
      <c r="I377" s="14" t="str">
        <f t="shared" si="35"/>
        <v/>
      </c>
      <c r="J377" s="18" t="str">
        <f>IF($E377="","",IF($E377="SRD",1,IF($E377="USD",IFERROR(INDEX(Instellingen!$B$22:$B$221,MATCH($C377,Instellingen!$A$22:$A$221,1)),""),IF($E377="EUR",IFERROR(INDEX(Instellingen!$C$22:$C$221,MATCH($C377,Instellingen!$A$22:$A$221,1)),""),""))))</f>
        <v/>
      </c>
      <c r="K377" s="19" t="str">
        <f>IF($B377="","",IFERROR(VLOOKUP($B377,Facturen!$A$3:$W$304,5,FALSE),""))</f>
        <v/>
      </c>
      <c r="L377" s="18" t="str">
        <f>IF($K377="","",IF($K377="SRD",1,IF($K377="USD",IFERROR(INDEX(Instellingen!$B$22:$B$221,MATCH($C377,Instellingen!$A$22:$A$221,1)),""),IF($K377="EUR",IFERROR(INDEX(Instellingen!$C$22:$C$221,MATCH($C377,Instellingen!$A$22:$A$221,1)),""),""))))</f>
        <v/>
      </c>
      <c r="M377" s="14" t="str">
        <f t="shared" si="36"/>
        <v/>
      </c>
      <c r="N377" s="14" t="str">
        <f t="shared" si="37"/>
        <v/>
      </c>
      <c r="O377" s="14" t="str">
        <f t="shared" si="38"/>
        <v/>
      </c>
      <c r="P377" s="14" t="str">
        <f t="shared" si="39"/>
        <v/>
      </c>
      <c r="Q377" s="14" t="str">
        <f t="shared" si="40"/>
        <v/>
      </c>
      <c r="R377" s="14" t="str">
        <f t="shared" si="41"/>
        <v/>
      </c>
    </row>
    <row r="378" spans="1:18" x14ac:dyDescent="0.3">
      <c r="A378" s="6"/>
      <c r="B378" s="6"/>
      <c r="C378" s="8"/>
      <c r="D378" s="6"/>
      <c r="E378" s="6"/>
      <c r="F378" s="12"/>
      <c r="G378" s="13"/>
      <c r="H378" s="14" t="str">
        <f>IF($F378="","",$F378*IF($G378="",IFERROR(IF(VLOOKUP($B378,Facturen!$A$3:$W$304,7,FALSE)="",Instellingen!$B$4,VLOOKUP($B378,Facturen!$A$3:$W$304,7,FALSE)),Instellingen!$B$4),$G378))</f>
        <v/>
      </c>
      <c r="I378" s="14" t="str">
        <f t="shared" si="35"/>
        <v/>
      </c>
      <c r="J378" s="18" t="str">
        <f>IF($E378="","",IF($E378="SRD",1,IF($E378="USD",IFERROR(INDEX(Instellingen!$B$22:$B$221,MATCH($C378,Instellingen!$A$22:$A$221,1)),""),IF($E378="EUR",IFERROR(INDEX(Instellingen!$C$22:$C$221,MATCH($C378,Instellingen!$A$22:$A$221,1)),""),""))))</f>
        <v/>
      </c>
      <c r="K378" s="19" t="str">
        <f>IF($B378="","",IFERROR(VLOOKUP($B378,Facturen!$A$3:$W$304,5,FALSE),""))</f>
        <v/>
      </c>
      <c r="L378" s="18" t="str">
        <f>IF($K378="","",IF($K378="SRD",1,IF($K378="USD",IFERROR(INDEX(Instellingen!$B$22:$B$221,MATCH($C378,Instellingen!$A$22:$A$221,1)),""),IF($K378="EUR",IFERROR(INDEX(Instellingen!$C$22:$C$221,MATCH($C378,Instellingen!$A$22:$A$221,1)),""),""))))</f>
        <v/>
      </c>
      <c r="M378" s="14" t="str">
        <f t="shared" si="36"/>
        <v/>
      </c>
      <c r="N378" s="14" t="str">
        <f t="shared" si="37"/>
        <v/>
      </c>
      <c r="O378" s="14" t="str">
        <f t="shared" si="38"/>
        <v/>
      </c>
      <c r="P378" s="14" t="str">
        <f t="shared" si="39"/>
        <v/>
      </c>
      <c r="Q378" s="14" t="str">
        <f t="shared" si="40"/>
        <v/>
      </c>
      <c r="R378" s="14" t="str">
        <f t="shared" si="41"/>
        <v/>
      </c>
    </row>
    <row r="379" spans="1:18" x14ac:dyDescent="0.3">
      <c r="A379" s="6"/>
      <c r="B379" s="6"/>
      <c r="C379" s="8"/>
      <c r="D379" s="6"/>
      <c r="E379" s="6"/>
      <c r="F379" s="12"/>
      <c r="G379" s="13"/>
      <c r="H379" s="14" t="str">
        <f>IF($F379="","",$F379*IF($G379="",IFERROR(IF(VLOOKUP($B379,Facturen!$A$3:$W$304,7,FALSE)="",Instellingen!$B$4,VLOOKUP($B379,Facturen!$A$3:$W$304,7,FALSE)),Instellingen!$B$4),$G379))</f>
        <v/>
      </c>
      <c r="I379" s="14" t="str">
        <f t="shared" si="35"/>
        <v/>
      </c>
      <c r="J379" s="18" t="str">
        <f>IF($E379="","",IF($E379="SRD",1,IF($E379="USD",IFERROR(INDEX(Instellingen!$B$22:$B$221,MATCH($C379,Instellingen!$A$22:$A$221,1)),""),IF($E379="EUR",IFERROR(INDEX(Instellingen!$C$22:$C$221,MATCH($C379,Instellingen!$A$22:$A$221,1)),""),""))))</f>
        <v/>
      </c>
      <c r="K379" s="19" t="str">
        <f>IF($B379="","",IFERROR(VLOOKUP($B379,Facturen!$A$3:$W$304,5,FALSE),""))</f>
        <v/>
      </c>
      <c r="L379" s="18" t="str">
        <f>IF($K379="","",IF($K379="SRD",1,IF($K379="USD",IFERROR(INDEX(Instellingen!$B$22:$B$221,MATCH($C379,Instellingen!$A$22:$A$221,1)),""),IF($K379="EUR",IFERROR(INDEX(Instellingen!$C$22:$C$221,MATCH($C379,Instellingen!$A$22:$A$221,1)),""),""))))</f>
        <v/>
      </c>
      <c r="M379" s="14" t="str">
        <f t="shared" si="36"/>
        <v/>
      </c>
      <c r="N379" s="14" t="str">
        <f t="shared" si="37"/>
        <v/>
      </c>
      <c r="O379" s="14" t="str">
        <f t="shared" si="38"/>
        <v/>
      </c>
      <c r="P379" s="14" t="str">
        <f t="shared" si="39"/>
        <v/>
      </c>
      <c r="Q379" s="14" t="str">
        <f t="shared" si="40"/>
        <v/>
      </c>
      <c r="R379" s="14" t="str">
        <f t="shared" si="41"/>
        <v/>
      </c>
    </row>
    <row r="380" spans="1:18" x14ac:dyDescent="0.3">
      <c r="A380" s="6"/>
      <c r="B380" s="6"/>
      <c r="C380" s="8"/>
      <c r="D380" s="6"/>
      <c r="E380" s="6"/>
      <c r="F380" s="12"/>
      <c r="G380" s="13"/>
      <c r="H380" s="14" t="str">
        <f>IF($F380="","",$F380*IF($G380="",IFERROR(IF(VLOOKUP($B380,Facturen!$A$3:$W$304,7,FALSE)="",Instellingen!$B$4,VLOOKUP($B380,Facturen!$A$3:$W$304,7,FALSE)),Instellingen!$B$4),$G380))</f>
        <v/>
      </c>
      <c r="I380" s="14" t="str">
        <f t="shared" si="35"/>
        <v/>
      </c>
      <c r="J380" s="18" t="str">
        <f>IF($E380="","",IF($E380="SRD",1,IF($E380="USD",IFERROR(INDEX(Instellingen!$B$22:$B$221,MATCH($C380,Instellingen!$A$22:$A$221,1)),""),IF($E380="EUR",IFERROR(INDEX(Instellingen!$C$22:$C$221,MATCH($C380,Instellingen!$A$22:$A$221,1)),""),""))))</f>
        <v/>
      </c>
      <c r="K380" s="19" t="str">
        <f>IF($B380="","",IFERROR(VLOOKUP($B380,Facturen!$A$3:$W$304,5,FALSE),""))</f>
        <v/>
      </c>
      <c r="L380" s="18" t="str">
        <f>IF($K380="","",IF($K380="SRD",1,IF($K380="USD",IFERROR(INDEX(Instellingen!$B$22:$B$221,MATCH($C380,Instellingen!$A$22:$A$221,1)),""),IF($K380="EUR",IFERROR(INDEX(Instellingen!$C$22:$C$221,MATCH($C380,Instellingen!$A$22:$A$221,1)),""),""))))</f>
        <v/>
      </c>
      <c r="M380" s="14" t="str">
        <f t="shared" si="36"/>
        <v/>
      </c>
      <c r="N380" s="14" t="str">
        <f t="shared" si="37"/>
        <v/>
      </c>
      <c r="O380" s="14" t="str">
        <f t="shared" si="38"/>
        <v/>
      </c>
      <c r="P380" s="14" t="str">
        <f t="shared" si="39"/>
        <v/>
      </c>
      <c r="Q380" s="14" t="str">
        <f t="shared" si="40"/>
        <v/>
      </c>
      <c r="R380" s="14" t="str">
        <f t="shared" si="41"/>
        <v/>
      </c>
    </row>
    <row r="381" spans="1:18" x14ac:dyDescent="0.3">
      <c r="A381" s="6"/>
      <c r="B381" s="6"/>
      <c r="C381" s="8"/>
      <c r="D381" s="6"/>
      <c r="E381" s="6"/>
      <c r="F381" s="12"/>
      <c r="G381" s="13"/>
      <c r="H381" s="14" t="str">
        <f>IF($F381="","",$F381*IF($G381="",IFERROR(IF(VLOOKUP($B381,Facturen!$A$3:$W$304,7,FALSE)="",Instellingen!$B$4,VLOOKUP($B381,Facturen!$A$3:$W$304,7,FALSE)),Instellingen!$B$4),$G381))</f>
        <v/>
      </c>
      <c r="I381" s="14" t="str">
        <f t="shared" si="35"/>
        <v/>
      </c>
      <c r="J381" s="18" t="str">
        <f>IF($E381="","",IF($E381="SRD",1,IF($E381="USD",IFERROR(INDEX(Instellingen!$B$22:$B$221,MATCH($C381,Instellingen!$A$22:$A$221,1)),""),IF($E381="EUR",IFERROR(INDEX(Instellingen!$C$22:$C$221,MATCH($C381,Instellingen!$A$22:$A$221,1)),""),""))))</f>
        <v/>
      </c>
      <c r="K381" s="19" t="str">
        <f>IF($B381="","",IFERROR(VLOOKUP($B381,Facturen!$A$3:$W$304,5,FALSE),""))</f>
        <v/>
      </c>
      <c r="L381" s="18" t="str">
        <f>IF($K381="","",IF($K381="SRD",1,IF($K381="USD",IFERROR(INDEX(Instellingen!$B$22:$B$221,MATCH($C381,Instellingen!$A$22:$A$221,1)),""),IF($K381="EUR",IFERROR(INDEX(Instellingen!$C$22:$C$221,MATCH($C381,Instellingen!$A$22:$A$221,1)),""),""))))</f>
        <v/>
      </c>
      <c r="M381" s="14" t="str">
        <f t="shared" si="36"/>
        <v/>
      </c>
      <c r="N381" s="14" t="str">
        <f t="shared" si="37"/>
        <v/>
      </c>
      <c r="O381" s="14" t="str">
        <f t="shared" si="38"/>
        <v/>
      </c>
      <c r="P381" s="14" t="str">
        <f t="shared" si="39"/>
        <v/>
      </c>
      <c r="Q381" s="14" t="str">
        <f t="shared" si="40"/>
        <v/>
      </c>
      <c r="R381" s="14" t="str">
        <f t="shared" si="41"/>
        <v/>
      </c>
    </row>
    <row r="382" spans="1:18" x14ac:dyDescent="0.3">
      <c r="A382" s="6"/>
      <c r="B382" s="6"/>
      <c r="C382" s="8"/>
      <c r="D382" s="6"/>
      <c r="E382" s="6"/>
      <c r="F382" s="12"/>
      <c r="G382" s="13"/>
      <c r="H382" s="14" t="str">
        <f>IF($F382="","",$F382*IF($G382="",IFERROR(IF(VLOOKUP($B382,Facturen!$A$3:$W$304,7,FALSE)="",Instellingen!$B$4,VLOOKUP($B382,Facturen!$A$3:$W$304,7,FALSE)),Instellingen!$B$4),$G382))</f>
        <v/>
      </c>
      <c r="I382" s="14" t="str">
        <f t="shared" si="35"/>
        <v/>
      </c>
      <c r="J382" s="18" t="str">
        <f>IF($E382="","",IF($E382="SRD",1,IF($E382="USD",IFERROR(INDEX(Instellingen!$B$22:$B$221,MATCH($C382,Instellingen!$A$22:$A$221,1)),""),IF($E382="EUR",IFERROR(INDEX(Instellingen!$C$22:$C$221,MATCH($C382,Instellingen!$A$22:$A$221,1)),""),""))))</f>
        <v/>
      </c>
      <c r="K382" s="19" t="str">
        <f>IF($B382="","",IFERROR(VLOOKUP($B382,Facturen!$A$3:$W$304,5,FALSE),""))</f>
        <v/>
      </c>
      <c r="L382" s="18" t="str">
        <f>IF($K382="","",IF($K382="SRD",1,IF($K382="USD",IFERROR(INDEX(Instellingen!$B$22:$B$221,MATCH($C382,Instellingen!$A$22:$A$221,1)),""),IF($K382="EUR",IFERROR(INDEX(Instellingen!$C$22:$C$221,MATCH($C382,Instellingen!$A$22:$A$221,1)),""),""))))</f>
        <v/>
      </c>
      <c r="M382" s="14" t="str">
        <f t="shared" si="36"/>
        <v/>
      </c>
      <c r="N382" s="14" t="str">
        <f t="shared" si="37"/>
        <v/>
      </c>
      <c r="O382" s="14" t="str">
        <f t="shared" si="38"/>
        <v/>
      </c>
      <c r="P382" s="14" t="str">
        <f t="shared" si="39"/>
        <v/>
      </c>
      <c r="Q382" s="14" t="str">
        <f t="shared" si="40"/>
        <v/>
      </c>
      <c r="R382" s="14" t="str">
        <f t="shared" si="41"/>
        <v/>
      </c>
    </row>
    <row r="383" spans="1:18" x14ac:dyDescent="0.3">
      <c r="A383" s="6"/>
      <c r="B383" s="6"/>
      <c r="C383" s="8"/>
      <c r="D383" s="6"/>
      <c r="E383" s="6"/>
      <c r="F383" s="12"/>
      <c r="G383" s="13"/>
      <c r="H383" s="14" t="str">
        <f>IF($F383="","",$F383*IF($G383="",IFERROR(IF(VLOOKUP($B383,Facturen!$A$3:$W$304,7,FALSE)="",Instellingen!$B$4,VLOOKUP($B383,Facturen!$A$3:$W$304,7,FALSE)),Instellingen!$B$4),$G383))</f>
        <v/>
      </c>
      <c r="I383" s="14" t="str">
        <f t="shared" si="35"/>
        <v/>
      </c>
      <c r="J383" s="18" t="str">
        <f>IF($E383="","",IF($E383="SRD",1,IF($E383="USD",IFERROR(INDEX(Instellingen!$B$22:$B$221,MATCH($C383,Instellingen!$A$22:$A$221,1)),""),IF($E383="EUR",IFERROR(INDEX(Instellingen!$C$22:$C$221,MATCH($C383,Instellingen!$A$22:$A$221,1)),""),""))))</f>
        <v/>
      </c>
      <c r="K383" s="19" t="str">
        <f>IF($B383="","",IFERROR(VLOOKUP($B383,Facturen!$A$3:$W$304,5,FALSE),""))</f>
        <v/>
      </c>
      <c r="L383" s="18" t="str">
        <f>IF($K383="","",IF($K383="SRD",1,IF($K383="USD",IFERROR(INDEX(Instellingen!$B$22:$B$221,MATCH($C383,Instellingen!$A$22:$A$221,1)),""),IF($K383="EUR",IFERROR(INDEX(Instellingen!$C$22:$C$221,MATCH($C383,Instellingen!$A$22:$A$221,1)),""),""))))</f>
        <v/>
      </c>
      <c r="M383" s="14" t="str">
        <f t="shared" si="36"/>
        <v/>
      </c>
      <c r="N383" s="14" t="str">
        <f t="shared" si="37"/>
        <v/>
      </c>
      <c r="O383" s="14" t="str">
        <f t="shared" si="38"/>
        <v/>
      </c>
      <c r="P383" s="14" t="str">
        <f t="shared" si="39"/>
        <v/>
      </c>
      <c r="Q383" s="14" t="str">
        <f t="shared" si="40"/>
        <v/>
      </c>
      <c r="R383" s="14" t="str">
        <f t="shared" si="41"/>
        <v/>
      </c>
    </row>
    <row r="384" spans="1:18" x14ac:dyDescent="0.3">
      <c r="A384" s="6"/>
      <c r="B384" s="6"/>
      <c r="C384" s="8"/>
      <c r="D384" s="6"/>
      <c r="E384" s="6"/>
      <c r="F384" s="12"/>
      <c r="G384" s="13"/>
      <c r="H384" s="14" t="str">
        <f>IF($F384="","",$F384*IF($G384="",IFERROR(IF(VLOOKUP($B384,Facturen!$A$3:$W$304,7,FALSE)="",Instellingen!$B$4,VLOOKUP($B384,Facturen!$A$3:$W$304,7,FALSE)),Instellingen!$B$4),$G384))</f>
        <v/>
      </c>
      <c r="I384" s="14" t="str">
        <f t="shared" si="35"/>
        <v/>
      </c>
      <c r="J384" s="18" t="str">
        <f>IF($E384="","",IF($E384="SRD",1,IF($E384="USD",IFERROR(INDEX(Instellingen!$B$22:$B$221,MATCH($C384,Instellingen!$A$22:$A$221,1)),""),IF($E384="EUR",IFERROR(INDEX(Instellingen!$C$22:$C$221,MATCH($C384,Instellingen!$A$22:$A$221,1)),""),""))))</f>
        <v/>
      </c>
      <c r="K384" s="19" t="str">
        <f>IF($B384="","",IFERROR(VLOOKUP($B384,Facturen!$A$3:$W$304,5,FALSE),""))</f>
        <v/>
      </c>
      <c r="L384" s="18" t="str">
        <f>IF($K384="","",IF($K384="SRD",1,IF($K384="USD",IFERROR(INDEX(Instellingen!$B$22:$B$221,MATCH($C384,Instellingen!$A$22:$A$221,1)),""),IF($K384="EUR",IFERROR(INDEX(Instellingen!$C$22:$C$221,MATCH($C384,Instellingen!$A$22:$A$221,1)),""),""))))</f>
        <v/>
      </c>
      <c r="M384" s="14" t="str">
        <f t="shared" si="36"/>
        <v/>
      </c>
      <c r="N384" s="14" t="str">
        <f t="shared" si="37"/>
        <v/>
      </c>
      <c r="O384" s="14" t="str">
        <f t="shared" si="38"/>
        <v/>
      </c>
      <c r="P384" s="14" t="str">
        <f t="shared" si="39"/>
        <v/>
      </c>
      <c r="Q384" s="14" t="str">
        <f t="shared" si="40"/>
        <v/>
      </c>
      <c r="R384" s="14" t="str">
        <f t="shared" si="41"/>
        <v/>
      </c>
    </row>
    <row r="385" spans="1:18" x14ac:dyDescent="0.3">
      <c r="A385" s="6"/>
      <c r="B385" s="6"/>
      <c r="C385" s="8"/>
      <c r="D385" s="6"/>
      <c r="E385" s="6"/>
      <c r="F385" s="12"/>
      <c r="G385" s="13"/>
      <c r="H385" s="14" t="str">
        <f>IF($F385="","",$F385*IF($G385="",IFERROR(IF(VLOOKUP($B385,Facturen!$A$3:$W$304,7,FALSE)="",Instellingen!$B$4,VLOOKUP($B385,Facturen!$A$3:$W$304,7,FALSE)),Instellingen!$B$4),$G385))</f>
        <v/>
      </c>
      <c r="I385" s="14" t="str">
        <f t="shared" si="35"/>
        <v/>
      </c>
      <c r="J385" s="18" t="str">
        <f>IF($E385="","",IF($E385="SRD",1,IF($E385="USD",IFERROR(INDEX(Instellingen!$B$22:$B$221,MATCH($C385,Instellingen!$A$22:$A$221,1)),""),IF($E385="EUR",IFERROR(INDEX(Instellingen!$C$22:$C$221,MATCH($C385,Instellingen!$A$22:$A$221,1)),""),""))))</f>
        <v/>
      </c>
      <c r="K385" s="19" t="str">
        <f>IF($B385="","",IFERROR(VLOOKUP($B385,Facturen!$A$3:$W$304,5,FALSE),""))</f>
        <v/>
      </c>
      <c r="L385" s="18" t="str">
        <f>IF($K385="","",IF($K385="SRD",1,IF($K385="USD",IFERROR(INDEX(Instellingen!$B$22:$B$221,MATCH($C385,Instellingen!$A$22:$A$221,1)),""),IF($K385="EUR",IFERROR(INDEX(Instellingen!$C$22:$C$221,MATCH($C385,Instellingen!$A$22:$A$221,1)),""),""))))</f>
        <v/>
      </c>
      <c r="M385" s="14" t="str">
        <f t="shared" si="36"/>
        <v/>
      </c>
      <c r="N385" s="14" t="str">
        <f t="shared" si="37"/>
        <v/>
      </c>
      <c r="O385" s="14" t="str">
        <f t="shared" si="38"/>
        <v/>
      </c>
      <c r="P385" s="14" t="str">
        <f t="shared" si="39"/>
        <v/>
      </c>
      <c r="Q385" s="14" t="str">
        <f t="shared" si="40"/>
        <v/>
      </c>
      <c r="R385" s="14" t="str">
        <f t="shared" si="41"/>
        <v/>
      </c>
    </row>
    <row r="386" spans="1:18" x14ac:dyDescent="0.3">
      <c r="A386" s="6"/>
      <c r="B386" s="6"/>
      <c r="C386" s="8"/>
      <c r="D386" s="6"/>
      <c r="E386" s="6"/>
      <c r="F386" s="12"/>
      <c r="G386" s="13"/>
      <c r="H386" s="14" t="str">
        <f>IF($F386="","",$F386*IF($G386="",IFERROR(IF(VLOOKUP($B386,Facturen!$A$3:$W$304,7,FALSE)="",Instellingen!$B$4,VLOOKUP($B386,Facturen!$A$3:$W$304,7,FALSE)),Instellingen!$B$4),$G386))</f>
        <v/>
      </c>
      <c r="I386" s="14" t="str">
        <f t="shared" si="35"/>
        <v/>
      </c>
      <c r="J386" s="18" t="str">
        <f>IF($E386="","",IF($E386="SRD",1,IF($E386="USD",IFERROR(INDEX(Instellingen!$B$22:$B$221,MATCH($C386,Instellingen!$A$22:$A$221,1)),""),IF($E386="EUR",IFERROR(INDEX(Instellingen!$C$22:$C$221,MATCH($C386,Instellingen!$A$22:$A$221,1)),""),""))))</f>
        <v/>
      </c>
      <c r="K386" s="19" t="str">
        <f>IF($B386="","",IFERROR(VLOOKUP($B386,Facturen!$A$3:$W$304,5,FALSE),""))</f>
        <v/>
      </c>
      <c r="L386" s="18" t="str">
        <f>IF($K386="","",IF($K386="SRD",1,IF($K386="USD",IFERROR(INDEX(Instellingen!$B$22:$B$221,MATCH($C386,Instellingen!$A$22:$A$221,1)),""),IF($K386="EUR",IFERROR(INDEX(Instellingen!$C$22:$C$221,MATCH($C386,Instellingen!$A$22:$A$221,1)),""),""))))</f>
        <v/>
      </c>
      <c r="M386" s="14" t="str">
        <f t="shared" si="36"/>
        <v/>
      </c>
      <c r="N386" s="14" t="str">
        <f t="shared" si="37"/>
        <v/>
      </c>
      <c r="O386" s="14" t="str">
        <f t="shared" si="38"/>
        <v/>
      </c>
      <c r="P386" s="14" t="str">
        <f t="shared" si="39"/>
        <v/>
      </c>
      <c r="Q386" s="14" t="str">
        <f t="shared" si="40"/>
        <v/>
      </c>
      <c r="R386" s="14" t="str">
        <f t="shared" si="41"/>
        <v/>
      </c>
    </row>
    <row r="387" spans="1:18" x14ac:dyDescent="0.3">
      <c r="A387" s="6"/>
      <c r="B387" s="6"/>
      <c r="C387" s="8"/>
      <c r="D387" s="6"/>
      <c r="E387" s="6"/>
      <c r="F387" s="12"/>
      <c r="G387" s="13"/>
      <c r="H387" s="14" t="str">
        <f>IF($F387="","",$F387*IF($G387="",IFERROR(IF(VLOOKUP($B387,Facturen!$A$3:$W$304,7,FALSE)="",Instellingen!$B$4,VLOOKUP($B387,Facturen!$A$3:$W$304,7,FALSE)),Instellingen!$B$4),$G387))</f>
        <v/>
      </c>
      <c r="I387" s="14" t="str">
        <f t="shared" ref="I387:I402" si="42">IF($F387="","",$F387+$H387)</f>
        <v/>
      </c>
      <c r="J387" s="18" t="str">
        <f>IF($E387="","",IF($E387="SRD",1,IF($E387="USD",IFERROR(INDEX(Instellingen!$B$22:$B$221,MATCH($C387,Instellingen!$A$22:$A$221,1)),""),IF($E387="EUR",IFERROR(INDEX(Instellingen!$C$22:$C$221,MATCH($C387,Instellingen!$A$22:$A$221,1)),""),""))))</f>
        <v/>
      </c>
      <c r="K387" s="19" t="str">
        <f>IF($B387="","",IFERROR(VLOOKUP($B387,Facturen!$A$3:$W$304,5,FALSE),""))</f>
        <v/>
      </c>
      <c r="L387" s="18" t="str">
        <f>IF($K387="","",IF($K387="SRD",1,IF($K387="USD",IFERROR(INDEX(Instellingen!$B$22:$B$221,MATCH($C387,Instellingen!$A$22:$A$221,1)),""),IF($K387="EUR",IFERROR(INDEX(Instellingen!$C$22:$C$221,MATCH($C387,Instellingen!$A$22:$A$221,1)),""),""))))</f>
        <v/>
      </c>
      <c r="M387" s="14" t="str">
        <f t="shared" ref="M387:M402" si="43">IF($F387="","",IFERROR($F387*$J387/$L387,0))</f>
        <v/>
      </c>
      <c r="N387" s="14" t="str">
        <f t="shared" ref="N387:N402" si="44">IF($H387="","",IFERROR($H387*$J387/$L387,0))</f>
        <v/>
      </c>
      <c r="O387" s="14" t="str">
        <f t="shared" ref="O387:O402" si="45">IF($I387="","",IFERROR($I387*$J387/$L387,0))</f>
        <v/>
      </c>
      <c r="P387" s="14" t="str">
        <f t="shared" ref="P387:P402" si="46">IF($F387="","",IFERROR($F387*$J387,0))</f>
        <v/>
      </c>
      <c r="Q387" s="14" t="str">
        <f t="shared" ref="Q387:Q402" si="47">IF($H387="","",IFERROR($H387*$J387,0))</f>
        <v/>
      </c>
      <c r="R387" s="14" t="str">
        <f t="shared" ref="R387:R402" si="48">IF($I387="","",IFERROR($I387*$J387,0))</f>
        <v/>
      </c>
    </row>
    <row r="388" spans="1:18" x14ac:dyDescent="0.3">
      <c r="A388" s="6"/>
      <c r="B388" s="6"/>
      <c r="C388" s="8"/>
      <c r="D388" s="6"/>
      <c r="E388" s="6"/>
      <c r="F388" s="12"/>
      <c r="G388" s="13"/>
      <c r="H388" s="14" t="str">
        <f>IF($F388="","",$F388*IF($G388="",IFERROR(IF(VLOOKUP($B388,Facturen!$A$3:$W$304,7,FALSE)="",Instellingen!$B$4,VLOOKUP($B388,Facturen!$A$3:$W$304,7,FALSE)),Instellingen!$B$4),$G388))</f>
        <v/>
      </c>
      <c r="I388" s="14" t="str">
        <f t="shared" si="42"/>
        <v/>
      </c>
      <c r="J388" s="18" t="str">
        <f>IF($E388="","",IF($E388="SRD",1,IF($E388="USD",IFERROR(INDEX(Instellingen!$B$22:$B$221,MATCH($C388,Instellingen!$A$22:$A$221,1)),""),IF($E388="EUR",IFERROR(INDEX(Instellingen!$C$22:$C$221,MATCH($C388,Instellingen!$A$22:$A$221,1)),""),""))))</f>
        <v/>
      </c>
      <c r="K388" s="19" t="str">
        <f>IF($B388="","",IFERROR(VLOOKUP($B388,Facturen!$A$3:$W$304,5,FALSE),""))</f>
        <v/>
      </c>
      <c r="L388" s="18" t="str">
        <f>IF($K388="","",IF($K388="SRD",1,IF($K388="USD",IFERROR(INDEX(Instellingen!$B$22:$B$221,MATCH($C388,Instellingen!$A$22:$A$221,1)),""),IF($K388="EUR",IFERROR(INDEX(Instellingen!$C$22:$C$221,MATCH($C388,Instellingen!$A$22:$A$221,1)),""),""))))</f>
        <v/>
      </c>
      <c r="M388" s="14" t="str">
        <f t="shared" si="43"/>
        <v/>
      </c>
      <c r="N388" s="14" t="str">
        <f t="shared" si="44"/>
        <v/>
      </c>
      <c r="O388" s="14" t="str">
        <f t="shared" si="45"/>
        <v/>
      </c>
      <c r="P388" s="14" t="str">
        <f t="shared" si="46"/>
        <v/>
      </c>
      <c r="Q388" s="14" t="str">
        <f t="shared" si="47"/>
        <v/>
      </c>
      <c r="R388" s="14" t="str">
        <f t="shared" si="48"/>
        <v/>
      </c>
    </row>
    <row r="389" spans="1:18" x14ac:dyDescent="0.3">
      <c r="A389" s="6"/>
      <c r="B389" s="6"/>
      <c r="C389" s="8"/>
      <c r="D389" s="6"/>
      <c r="E389" s="6"/>
      <c r="F389" s="12"/>
      <c r="G389" s="13"/>
      <c r="H389" s="14" t="str">
        <f>IF($F389="","",$F389*IF($G389="",IFERROR(IF(VLOOKUP($B389,Facturen!$A$3:$W$304,7,FALSE)="",Instellingen!$B$4,VLOOKUP($B389,Facturen!$A$3:$W$304,7,FALSE)),Instellingen!$B$4),$G389))</f>
        <v/>
      </c>
      <c r="I389" s="14" t="str">
        <f t="shared" si="42"/>
        <v/>
      </c>
      <c r="J389" s="18" t="str">
        <f>IF($E389="","",IF($E389="SRD",1,IF($E389="USD",IFERROR(INDEX(Instellingen!$B$22:$B$221,MATCH($C389,Instellingen!$A$22:$A$221,1)),""),IF($E389="EUR",IFERROR(INDEX(Instellingen!$C$22:$C$221,MATCH($C389,Instellingen!$A$22:$A$221,1)),""),""))))</f>
        <v/>
      </c>
      <c r="K389" s="19" t="str">
        <f>IF($B389="","",IFERROR(VLOOKUP($B389,Facturen!$A$3:$W$304,5,FALSE),""))</f>
        <v/>
      </c>
      <c r="L389" s="18" t="str">
        <f>IF($K389="","",IF($K389="SRD",1,IF($K389="USD",IFERROR(INDEX(Instellingen!$B$22:$B$221,MATCH($C389,Instellingen!$A$22:$A$221,1)),""),IF($K389="EUR",IFERROR(INDEX(Instellingen!$C$22:$C$221,MATCH($C389,Instellingen!$A$22:$A$221,1)),""),""))))</f>
        <v/>
      </c>
      <c r="M389" s="14" t="str">
        <f t="shared" si="43"/>
        <v/>
      </c>
      <c r="N389" s="14" t="str">
        <f t="shared" si="44"/>
        <v/>
      </c>
      <c r="O389" s="14" t="str">
        <f t="shared" si="45"/>
        <v/>
      </c>
      <c r="P389" s="14" t="str">
        <f t="shared" si="46"/>
        <v/>
      </c>
      <c r="Q389" s="14" t="str">
        <f t="shared" si="47"/>
        <v/>
      </c>
      <c r="R389" s="14" t="str">
        <f t="shared" si="48"/>
        <v/>
      </c>
    </row>
    <row r="390" spans="1:18" x14ac:dyDescent="0.3">
      <c r="A390" s="6"/>
      <c r="B390" s="6"/>
      <c r="C390" s="8"/>
      <c r="D390" s="6"/>
      <c r="E390" s="6"/>
      <c r="F390" s="12"/>
      <c r="G390" s="13"/>
      <c r="H390" s="14" t="str">
        <f>IF($F390="","",$F390*IF($G390="",IFERROR(IF(VLOOKUP($B390,Facturen!$A$3:$W$304,7,FALSE)="",Instellingen!$B$4,VLOOKUP($B390,Facturen!$A$3:$W$304,7,FALSE)),Instellingen!$B$4),$G390))</f>
        <v/>
      </c>
      <c r="I390" s="14" t="str">
        <f t="shared" si="42"/>
        <v/>
      </c>
      <c r="J390" s="18" t="str">
        <f>IF($E390="","",IF($E390="SRD",1,IF($E390="USD",IFERROR(INDEX(Instellingen!$B$22:$B$221,MATCH($C390,Instellingen!$A$22:$A$221,1)),""),IF($E390="EUR",IFERROR(INDEX(Instellingen!$C$22:$C$221,MATCH($C390,Instellingen!$A$22:$A$221,1)),""),""))))</f>
        <v/>
      </c>
      <c r="K390" s="19" t="str">
        <f>IF($B390="","",IFERROR(VLOOKUP($B390,Facturen!$A$3:$W$304,5,FALSE),""))</f>
        <v/>
      </c>
      <c r="L390" s="18" t="str">
        <f>IF($K390="","",IF($K390="SRD",1,IF($K390="USD",IFERROR(INDEX(Instellingen!$B$22:$B$221,MATCH($C390,Instellingen!$A$22:$A$221,1)),""),IF($K390="EUR",IFERROR(INDEX(Instellingen!$C$22:$C$221,MATCH($C390,Instellingen!$A$22:$A$221,1)),""),""))))</f>
        <v/>
      </c>
      <c r="M390" s="14" t="str">
        <f t="shared" si="43"/>
        <v/>
      </c>
      <c r="N390" s="14" t="str">
        <f t="shared" si="44"/>
        <v/>
      </c>
      <c r="O390" s="14" t="str">
        <f t="shared" si="45"/>
        <v/>
      </c>
      <c r="P390" s="14" t="str">
        <f t="shared" si="46"/>
        <v/>
      </c>
      <c r="Q390" s="14" t="str">
        <f t="shared" si="47"/>
        <v/>
      </c>
      <c r="R390" s="14" t="str">
        <f t="shared" si="48"/>
        <v/>
      </c>
    </row>
    <row r="391" spans="1:18" x14ac:dyDescent="0.3">
      <c r="A391" s="6"/>
      <c r="B391" s="6"/>
      <c r="C391" s="8"/>
      <c r="D391" s="6"/>
      <c r="E391" s="6"/>
      <c r="F391" s="12"/>
      <c r="G391" s="13"/>
      <c r="H391" s="14" t="str">
        <f>IF($F391="","",$F391*IF($G391="",IFERROR(IF(VLOOKUP($B391,Facturen!$A$3:$W$304,7,FALSE)="",Instellingen!$B$4,VLOOKUP($B391,Facturen!$A$3:$W$304,7,FALSE)),Instellingen!$B$4),$G391))</f>
        <v/>
      </c>
      <c r="I391" s="14" t="str">
        <f t="shared" si="42"/>
        <v/>
      </c>
      <c r="J391" s="18" t="str">
        <f>IF($E391="","",IF($E391="SRD",1,IF($E391="USD",IFERROR(INDEX(Instellingen!$B$22:$B$221,MATCH($C391,Instellingen!$A$22:$A$221,1)),""),IF($E391="EUR",IFERROR(INDEX(Instellingen!$C$22:$C$221,MATCH($C391,Instellingen!$A$22:$A$221,1)),""),""))))</f>
        <v/>
      </c>
      <c r="K391" s="19" t="str">
        <f>IF($B391="","",IFERROR(VLOOKUP($B391,Facturen!$A$3:$W$304,5,FALSE),""))</f>
        <v/>
      </c>
      <c r="L391" s="18" t="str">
        <f>IF($K391="","",IF($K391="SRD",1,IF($K391="USD",IFERROR(INDEX(Instellingen!$B$22:$B$221,MATCH($C391,Instellingen!$A$22:$A$221,1)),""),IF($K391="EUR",IFERROR(INDEX(Instellingen!$C$22:$C$221,MATCH($C391,Instellingen!$A$22:$A$221,1)),""),""))))</f>
        <v/>
      </c>
      <c r="M391" s="14" t="str">
        <f t="shared" si="43"/>
        <v/>
      </c>
      <c r="N391" s="14" t="str">
        <f t="shared" si="44"/>
        <v/>
      </c>
      <c r="O391" s="14" t="str">
        <f t="shared" si="45"/>
        <v/>
      </c>
      <c r="P391" s="14" t="str">
        <f t="shared" si="46"/>
        <v/>
      </c>
      <c r="Q391" s="14" t="str">
        <f t="shared" si="47"/>
        <v/>
      </c>
      <c r="R391" s="14" t="str">
        <f t="shared" si="48"/>
        <v/>
      </c>
    </row>
    <row r="392" spans="1:18" x14ac:dyDescent="0.3">
      <c r="A392" s="6"/>
      <c r="B392" s="6"/>
      <c r="C392" s="8"/>
      <c r="D392" s="6"/>
      <c r="E392" s="6"/>
      <c r="F392" s="12"/>
      <c r="G392" s="13"/>
      <c r="H392" s="14" t="str">
        <f>IF($F392="","",$F392*IF($G392="",IFERROR(IF(VLOOKUP($B392,Facturen!$A$3:$W$304,7,FALSE)="",Instellingen!$B$4,VLOOKUP($B392,Facturen!$A$3:$W$304,7,FALSE)),Instellingen!$B$4),$G392))</f>
        <v/>
      </c>
      <c r="I392" s="14" t="str">
        <f t="shared" si="42"/>
        <v/>
      </c>
      <c r="J392" s="18" t="str">
        <f>IF($E392="","",IF($E392="SRD",1,IF($E392="USD",IFERROR(INDEX(Instellingen!$B$22:$B$221,MATCH($C392,Instellingen!$A$22:$A$221,1)),""),IF($E392="EUR",IFERROR(INDEX(Instellingen!$C$22:$C$221,MATCH($C392,Instellingen!$A$22:$A$221,1)),""),""))))</f>
        <v/>
      </c>
      <c r="K392" s="19" t="str">
        <f>IF($B392="","",IFERROR(VLOOKUP($B392,Facturen!$A$3:$W$304,5,FALSE),""))</f>
        <v/>
      </c>
      <c r="L392" s="18" t="str">
        <f>IF($K392="","",IF($K392="SRD",1,IF($K392="USD",IFERROR(INDEX(Instellingen!$B$22:$B$221,MATCH($C392,Instellingen!$A$22:$A$221,1)),""),IF($K392="EUR",IFERROR(INDEX(Instellingen!$C$22:$C$221,MATCH($C392,Instellingen!$A$22:$A$221,1)),""),""))))</f>
        <v/>
      </c>
      <c r="M392" s="14" t="str">
        <f t="shared" si="43"/>
        <v/>
      </c>
      <c r="N392" s="14" t="str">
        <f t="shared" si="44"/>
        <v/>
      </c>
      <c r="O392" s="14" t="str">
        <f t="shared" si="45"/>
        <v/>
      </c>
      <c r="P392" s="14" t="str">
        <f t="shared" si="46"/>
        <v/>
      </c>
      <c r="Q392" s="14" t="str">
        <f t="shared" si="47"/>
        <v/>
      </c>
      <c r="R392" s="14" t="str">
        <f t="shared" si="48"/>
        <v/>
      </c>
    </row>
    <row r="393" spans="1:18" x14ac:dyDescent="0.3">
      <c r="A393" s="6"/>
      <c r="B393" s="6"/>
      <c r="C393" s="8"/>
      <c r="D393" s="6"/>
      <c r="E393" s="6"/>
      <c r="F393" s="12"/>
      <c r="G393" s="13"/>
      <c r="H393" s="14" t="str">
        <f>IF($F393="","",$F393*IF($G393="",IFERROR(IF(VLOOKUP($B393,Facturen!$A$3:$W$304,7,FALSE)="",Instellingen!$B$4,VLOOKUP($B393,Facturen!$A$3:$W$304,7,FALSE)),Instellingen!$B$4),$G393))</f>
        <v/>
      </c>
      <c r="I393" s="14" t="str">
        <f t="shared" si="42"/>
        <v/>
      </c>
      <c r="J393" s="18" t="str">
        <f>IF($E393="","",IF($E393="SRD",1,IF($E393="USD",IFERROR(INDEX(Instellingen!$B$22:$B$221,MATCH($C393,Instellingen!$A$22:$A$221,1)),""),IF($E393="EUR",IFERROR(INDEX(Instellingen!$C$22:$C$221,MATCH($C393,Instellingen!$A$22:$A$221,1)),""),""))))</f>
        <v/>
      </c>
      <c r="K393" s="19" t="str">
        <f>IF($B393="","",IFERROR(VLOOKUP($B393,Facturen!$A$3:$W$304,5,FALSE),""))</f>
        <v/>
      </c>
      <c r="L393" s="18" t="str">
        <f>IF($K393="","",IF($K393="SRD",1,IF($K393="USD",IFERROR(INDEX(Instellingen!$B$22:$B$221,MATCH($C393,Instellingen!$A$22:$A$221,1)),""),IF($K393="EUR",IFERROR(INDEX(Instellingen!$C$22:$C$221,MATCH($C393,Instellingen!$A$22:$A$221,1)),""),""))))</f>
        <v/>
      </c>
      <c r="M393" s="14" t="str">
        <f t="shared" si="43"/>
        <v/>
      </c>
      <c r="N393" s="14" t="str">
        <f t="shared" si="44"/>
        <v/>
      </c>
      <c r="O393" s="14" t="str">
        <f t="shared" si="45"/>
        <v/>
      </c>
      <c r="P393" s="14" t="str">
        <f t="shared" si="46"/>
        <v/>
      </c>
      <c r="Q393" s="14" t="str">
        <f t="shared" si="47"/>
        <v/>
      </c>
      <c r="R393" s="14" t="str">
        <f t="shared" si="48"/>
        <v/>
      </c>
    </row>
    <row r="394" spans="1:18" x14ac:dyDescent="0.3">
      <c r="A394" s="6"/>
      <c r="B394" s="6"/>
      <c r="C394" s="8"/>
      <c r="D394" s="6"/>
      <c r="E394" s="6"/>
      <c r="F394" s="12"/>
      <c r="G394" s="13"/>
      <c r="H394" s="14" t="str">
        <f>IF($F394="","",$F394*IF($G394="",IFERROR(IF(VLOOKUP($B394,Facturen!$A$3:$W$304,7,FALSE)="",Instellingen!$B$4,VLOOKUP($B394,Facturen!$A$3:$W$304,7,FALSE)),Instellingen!$B$4),$G394))</f>
        <v/>
      </c>
      <c r="I394" s="14" t="str">
        <f t="shared" si="42"/>
        <v/>
      </c>
      <c r="J394" s="18" t="str">
        <f>IF($E394="","",IF($E394="SRD",1,IF($E394="USD",IFERROR(INDEX(Instellingen!$B$22:$B$221,MATCH($C394,Instellingen!$A$22:$A$221,1)),""),IF($E394="EUR",IFERROR(INDEX(Instellingen!$C$22:$C$221,MATCH($C394,Instellingen!$A$22:$A$221,1)),""),""))))</f>
        <v/>
      </c>
      <c r="K394" s="19" t="str">
        <f>IF($B394="","",IFERROR(VLOOKUP($B394,Facturen!$A$3:$W$304,5,FALSE),""))</f>
        <v/>
      </c>
      <c r="L394" s="18" t="str">
        <f>IF($K394="","",IF($K394="SRD",1,IF($K394="USD",IFERROR(INDEX(Instellingen!$B$22:$B$221,MATCH($C394,Instellingen!$A$22:$A$221,1)),""),IF($K394="EUR",IFERROR(INDEX(Instellingen!$C$22:$C$221,MATCH($C394,Instellingen!$A$22:$A$221,1)),""),""))))</f>
        <v/>
      </c>
      <c r="M394" s="14" t="str">
        <f t="shared" si="43"/>
        <v/>
      </c>
      <c r="N394" s="14" t="str">
        <f t="shared" si="44"/>
        <v/>
      </c>
      <c r="O394" s="14" t="str">
        <f t="shared" si="45"/>
        <v/>
      </c>
      <c r="P394" s="14" t="str">
        <f t="shared" si="46"/>
        <v/>
      </c>
      <c r="Q394" s="14" t="str">
        <f t="shared" si="47"/>
        <v/>
      </c>
      <c r="R394" s="14" t="str">
        <f t="shared" si="48"/>
        <v/>
      </c>
    </row>
    <row r="395" spans="1:18" x14ac:dyDescent="0.3">
      <c r="A395" s="6"/>
      <c r="B395" s="6"/>
      <c r="C395" s="8"/>
      <c r="D395" s="6"/>
      <c r="E395" s="6"/>
      <c r="F395" s="12"/>
      <c r="G395" s="13"/>
      <c r="H395" s="14" t="str">
        <f>IF($F395="","",$F395*IF($G395="",IFERROR(IF(VLOOKUP($B395,Facturen!$A$3:$W$304,7,FALSE)="",Instellingen!$B$4,VLOOKUP($B395,Facturen!$A$3:$W$304,7,FALSE)),Instellingen!$B$4),$G395))</f>
        <v/>
      </c>
      <c r="I395" s="14" t="str">
        <f t="shared" si="42"/>
        <v/>
      </c>
      <c r="J395" s="18" t="str">
        <f>IF($E395="","",IF($E395="SRD",1,IF($E395="USD",IFERROR(INDEX(Instellingen!$B$22:$B$221,MATCH($C395,Instellingen!$A$22:$A$221,1)),""),IF($E395="EUR",IFERROR(INDEX(Instellingen!$C$22:$C$221,MATCH($C395,Instellingen!$A$22:$A$221,1)),""),""))))</f>
        <v/>
      </c>
      <c r="K395" s="19" t="str">
        <f>IF($B395="","",IFERROR(VLOOKUP($B395,Facturen!$A$3:$W$304,5,FALSE),""))</f>
        <v/>
      </c>
      <c r="L395" s="18" t="str">
        <f>IF($K395="","",IF($K395="SRD",1,IF($K395="USD",IFERROR(INDEX(Instellingen!$B$22:$B$221,MATCH($C395,Instellingen!$A$22:$A$221,1)),""),IF($K395="EUR",IFERROR(INDEX(Instellingen!$C$22:$C$221,MATCH($C395,Instellingen!$A$22:$A$221,1)),""),""))))</f>
        <v/>
      </c>
      <c r="M395" s="14" t="str">
        <f t="shared" si="43"/>
        <v/>
      </c>
      <c r="N395" s="14" t="str">
        <f t="shared" si="44"/>
        <v/>
      </c>
      <c r="O395" s="14" t="str">
        <f t="shared" si="45"/>
        <v/>
      </c>
      <c r="P395" s="14" t="str">
        <f t="shared" si="46"/>
        <v/>
      </c>
      <c r="Q395" s="14" t="str">
        <f t="shared" si="47"/>
        <v/>
      </c>
      <c r="R395" s="14" t="str">
        <f t="shared" si="48"/>
        <v/>
      </c>
    </row>
    <row r="396" spans="1:18" x14ac:dyDescent="0.3">
      <c r="A396" s="6"/>
      <c r="B396" s="6"/>
      <c r="C396" s="8"/>
      <c r="D396" s="6"/>
      <c r="E396" s="6"/>
      <c r="F396" s="12"/>
      <c r="G396" s="13"/>
      <c r="H396" s="14" t="str">
        <f>IF($F396="","",$F396*IF($G396="",IFERROR(IF(VLOOKUP($B396,Facturen!$A$3:$W$304,7,FALSE)="",Instellingen!$B$4,VLOOKUP($B396,Facturen!$A$3:$W$304,7,FALSE)),Instellingen!$B$4),$G396))</f>
        <v/>
      </c>
      <c r="I396" s="14" t="str">
        <f t="shared" si="42"/>
        <v/>
      </c>
      <c r="J396" s="18" t="str">
        <f>IF($E396="","",IF($E396="SRD",1,IF($E396="USD",IFERROR(INDEX(Instellingen!$B$22:$B$221,MATCH($C396,Instellingen!$A$22:$A$221,1)),""),IF($E396="EUR",IFERROR(INDEX(Instellingen!$C$22:$C$221,MATCH($C396,Instellingen!$A$22:$A$221,1)),""),""))))</f>
        <v/>
      </c>
      <c r="K396" s="19" t="str">
        <f>IF($B396="","",IFERROR(VLOOKUP($B396,Facturen!$A$3:$W$304,5,FALSE),""))</f>
        <v/>
      </c>
      <c r="L396" s="18" t="str">
        <f>IF($K396="","",IF($K396="SRD",1,IF($K396="USD",IFERROR(INDEX(Instellingen!$B$22:$B$221,MATCH($C396,Instellingen!$A$22:$A$221,1)),""),IF($K396="EUR",IFERROR(INDEX(Instellingen!$C$22:$C$221,MATCH($C396,Instellingen!$A$22:$A$221,1)),""),""))))</f>
        <v/>
      </c>
      <c r="M396" s="14" t="str">
        <f t="shared" si="43"/>
        <v/>
      </c>
      <c r="N396" s="14" t="str">
        <f t="shared" si="44"/>
        <v/>
      </c>
      <c r="O396" s="14" t="str">
        <f t="shared" si="45"/>
        <v/>
      </c>
      <c r="P396" s="14" t="str">
        <f t="shared" si="46"/>
        <v/>
      </c>
      <c r="Q396" s="14" t="str">
        <f t="shared" si="47"/>
        <v/>
      </c>
      <c r="R396" s="14" t="str">
        <f t="shared" si="48"/>
        <v/>
      </c>
    </row>
    <row r="397" spans="1:18" x14ac:dyDescent="0.3">
      <c r="A397" s="6"/>
      <c r="B397" s="6"/>
      <c r="C397" s="8"/>
      <c r="D397" s="6"/>
      <c r="E397" s="6"/>
      <c r="F397" s="12"/>
      <c r="G397" s="13"/>
      <c r="H397" s="14" t="str">
        <f>IF($F397="","",$F397*IF($G397="",IFERROR(IF(VLOOKUP($B397,Facturen!$A$3:$W$304,7,FALSE)="",Instellingen!$B$4,VLOOKUP($B397,Facturen!$A$3:$W$304,7,FALSE)),Instellingen!$B$4),$G397))</f>
        <v/>
      </c>
      <c r="I397" s="14" t="str">
        <f t="shared" si="42"/>
        <v/>
      </c>
      <c r="J397" s="18" t="str">
        <f>IF($E397="","",IF($E397="SRD",1,IF($E397="USD",IFERROR(INDEX(Instellingen!$B$22:$B$221,MATCH($C397,Instellingen!$A$22:$A$221,1)),""),IF($E397="EUR",IFERROR(INDEX(Instellingen!$C$22:$C$221,MATCH($C397,Instellingen!$A$22:$A$221,1)),""),""))))</f>
        <v/>
      </c>
      <c r="K397" s="19" t="str">
        <f>IF($B397="","",IFERROR(VLOOKUP($B397,Facturen!$A$3:$W$304,5,FALSE),""))</f>
        <v/>
      </c>
      <c r="L397" s="18" t="str">
        <f>IF($K397="","",IF($K397="SRD",1,IF($K397="USD",IFERROR(INDEX(Instellingen!$B$22:$B$221,MATCH($C397,Instellingen!$A$22:$A$221,1)),""),IF($K397="EUR",IFERROR(INDEX(Instellingen!$C$22:$C$221,MATCH($C397,Instellingen!$A$22:$A$221,1)),""),""))))</f>
        <v/>
      </c>
      <c r="M397" s="14" t="str">
        <f t="shared" si="43"/>
        <v/>
      </c>
      <c r="N397" s="14" t="str">
        <f t="shared" si="44"/>
        <v/>
      </c>
      <c r="O397" s="14" t="str">
        <f t="shared" si="45"/>
        <v/>
      </c>
      <c r="P397" s="14" t="str">
        <f t="shared" si="46"/>
        <v/>
      </c>
      <c r="Q397" s="14" t="str">
        <f t="shared" si="47"/>
        <v/>
      </c>
      <c r="R397" s="14" t="str">
        <f t="shared" si="48"/>
        <v/>
      </c>
    </row>
    <row r="398" spans="1:18" x14ac:dyDescent="0.3">
      <c r="A398" s="6"/>
      <c r="B398" s="6"/>
      <c r="C398" s="8"/>
      <c r="D398" s="6"/>
      <c r="E398" s="6"/>
      <c r="F398" s="12"/>
      <c r="G398" s="13"/>
      <c r="H398" s="14" t="str">
        <f>IF($F398="","",$F398*IF($G398="",IFERROR(IF(VLOOKUP($B398,Facturen!$A$3:$W$304,7,FALSE)="",Instellingen!$B$4,VLOOKUP($B398,Facturen!$A$3:$W$304,7,FALSE)),Instellingen!$B$4),$G398))</f>
        <v/>
      </c>
      <c r="I398" s="14" t="str">
        <f t="shared" si="42"/>
        <v/>
      </c>
      <c r="J398" s="18" t="str">
        <f>IF($E398="","",IF($E398="SRD",1,IF($E398="USD",IFERROR(INDEX(Instellingen!$B$22:$B$221,MATCH($C398,Instellingen!$A$22:$A$221,1)),""),IF($E398="EUR",IFERROR(INDEX(Instellingen!$C$22:$C$221,MATCH($C398,Instellingen!$A$22:$A$221,1)),""),""))))</f>
        <v/>
      </c>
      <c r="K398" s="19" t="str">
        <f>IF($B398="","",IFERROR(VLOOKUP($B398,Facturen!$A$3:$W$304,5,FALSE),""))</f>
        <v/>
      </c>
      <c r="L398" s="18" t="str">
        <f>IF($K398="","",IF($K398="SRD",1,IF($K398="USD",IFERROR(INDEX(Instellingen!$B$22:$B$221,MATCH($C398,Instellingen!$A$22:$A$221,1)),""),IF($K398="EUR",IFERROR(INDEX(Instellingen!$C$22:$C$221,MATCH($C398,Instellingen!$A$22:$A$221,1)),""),""))))</f>
        <v/>
      </c>
      <c r="M398" s="14" t="str">
        <f t="shared" si="43"/>
        <v/>
      </c>
      <c r="N398" s="14" t="str">
        <f t="shared" si="44"/>
        <v/>
      </c>
      <c r="O398" s="14" t="str">
        <f t="shared" si="45"/>
        <v/>
      </c>
      <c r="P398" s="14" t="str">
        <f t="shared" si="46"/>
        <v/>
      </c>
      <c r="Q398" s="14" t="str">
        <f t="shared" si="47"/>
        <v/>
      </c>
      <c r="R398" s="14" t="str">
        <f t="shared" si="48"/>
        <v/>
      </c>
    </row>
    <row r="399" spans="1:18" x14ac:dyDescent="0.3">
      <c r="A399" s="6"/>
      <c r="B399" s="6"/>
      <c r="C399" s="8"/>
      <c r="D399" s="6"/>
      <c r="E399" s="6"/>
      <c r="F399" s="12"/>
      <c r="G399" s="13"/>
      <c r="H399" s="14" t="str">
        <f>IF($F399="","",$F399*IF($G399="",IFERROR(IF(VLOOKUP($B399,Facturen!$A$3:$W$304,7,FALSE)="",Instellingen!$B$4,VLOOKUP($B399,Facturen!$A$3:$W$304,7,FALSE)),Instellingen!$B$4),$G399))</f>
        <v/>
      </c>
      <c r="I399" s="14" t="str">
        <f t="shared" si="42"/>
        <v/>
      </c>
      <c r="J399" s="18" t="str">
        <f>IF($E399="","",IF($E399="SRD",1,IF($E399="USD",IFERROR(INDEX(Instellingen!$B$22:$B$221,MATCH($C399,Instellingen!$A$22:$A$221,1)),""),IF($E399="EUR",IFERROR(INDEX(Instellingen!$C$22:$C$221,MATCH($C399,Instellingen!$A$22:$A$221,1)),""),""))))</f>
        <v/>
      </c>
      <c r="K399" s="19" t="str">
        <f>IF($B399="","",IFERROR(VLOOKUP($B399,Facturen!$A$3:$W$304,5,FALSE),""))</f>
        <v/>
      </c>
      <c r="L399" s="18" t="str">
        <f>IF($K399="","",IF($K399="SRD",1,IF($K399="USD",IFERROR(INDEX(Instellingen!$B$22:$B$221,MATCH($C399,Instellingen!$A$22:$A$221,1)),""),IF($K399="EUR",IFERROR(INDEX(Instellingen!$C$22:$C$221,MATCH($C399,Instellingen!$A$22:$A$221,1)),""),""))))</f>
        <v/>
      </c>
      <c r="M399" s="14" t="str">
        <f t="shared" si="43"/>
        <v/>
      </c>
      <c r="N399" s="14" t="str">
        <f t="shared" si="44"/>
        <v/>
      </c>
      <c r="O399" s="14" t="str">
        <f t="shared" si="45"/>
        <v/>
      </c>
      <c r="P399" s="14" t="str">
        <f t="shared" si="46"/>
        <v/>
      </c>
      <c r="Q399" s="14" t="str">
        <f t="shared" si="47"/>
        <v/>
      </c>
      <c r="R399" s="14" t="str">
        <f t="shared" si="48"/>
        <v/>
      </c>
    </row>
    <row r="400" spans="1:18" x14ac:dyDescent="0.3">
      <c r="A400" s="6"/>
      <c r="B400" s="6"/>
      <c r="C400" s="8"/>
      <c r="D400" s="6"/>
      <c r="E400" s="6"/>
      <c r="F400" s="12"/>
      <c r="G400" s="13"/>
      <c r="H400" s="14" t="str">
        <f>IF($F400="","",$F400*IF($G400="",IFERROR(IF(VLOOKUP($B400,Facturen!$A$3:$W$304,7,FALSE)="",Instellingen!$B$4,VLOOKUP($B400,Facturen!$A$3:$W$304,7,FALSE)),Instellingen!$B$4),$G400))</f>
        <v/>
      </c>
      <c r="I400" s="14" t="str">
        <f t="shared" si="42"/>
        <v/>
      </c>
      <c r="J400" s="18" t="str">
        <f>IF($E400="","",IF($E400="SRD",1,IF($E400="USD",IFERROR(INDEX(Instellingen!$B$22:$B$221,MATCH($C400,Instellingen!$A$22:$A$221,1)),""),IF($E400="EUR",IFERROR(INDEX(Instellingen!$C$22:$C$221,MATCH($C400,Instellingen!$A$22:$A$221,1)),""),""))))</f>
        <v/>
      </c>
      <c r="K400" s="19" t="str">
        <f>IF($B400="","",IFERROR(VLOOKUP($B400,Facturen!$A$3:$W$304,5,FALSE),""))</f>
        <v/>
      </c>
      <c r="L400" s="18" t="str">
        <f>IF($K400="","",IF($K400="SRD",1,IF($K400="USD",IFERROR(INDEX(Instellingen!$B$22:$B$221,MATCH($C400,Instellingen!$A$22:$A$221,1)),""),IF($K400="EUR",IFERROR(INDEX(Instellingen!$C$22:$C$221,MATCH($C400,Instellingen!$A$22:$A$221,1)),""),""))))</f>
        <v/>
      </c>
      <c r="M400" s="14" t="str">
        <f t="shared" si="43"/>
        <v/>
      </c>
      <c r="N400" s="14" t="str">
        <f t="shared" si="44"/>
        <v/>
      </c>
      <c r="O400" s="14" t="str">
        <f t="shared" si="45"/>
        <v/>
      </c>
      <c r="P400" s="14" t="str">
        <f t="shared" si="46"/>
        <v/>
      </c>
      <c r="Q400" s="14" t="str">
        <f t="shared" si="47"/>
        <v/>
      </c>
      <c r="R400" s="14" t="str">
        <f t="shared" si="48"/>
        <v/>
      </c>
    </row>
    <row r="401" spans="1:18" x14ac:dyDescent="0.3">
      <c r="A401" s="6"/>
      <c r="B401" s="6"/>
      <c r="C401" s="8"/>
      <c r="D401" s="6"/>
      <c r="E401" s="6"/>
      <c r="F401" s="12"/>
      <c r="G401" s="13"/>
      <c r="H401" s="14" t="str">
        <f>IF($F401="","",$F401*IF($G401="",IFERROR(IF(VLOOKUP($B401,Facturen!$A$3:$W$304,7,FALSE)="",Instellingen!$B$4,VLOOKUP($B401,Facturen!$A$3:$W$304,7,FALSE)),Instellingen!$B$4),$G401))</f>
        <v/>
      </c>
      <c r="I401" s="14" t="str">
        <f t="shared" si="42"/>
        <v/>
      </c>
      <c r="J401" s="18" t="str">
        <f>IF($E401="","",IF($E401="SRD",1,IF($E401="USD",IFERROR(INDEX(Instellingen!$B$22:$B$221,MATCH($C401,Instellingen!$A$22:$A$221,1)),""),IF($E401="EUR",IFERROR(INDEX(Instellingen!$C$22:$C$221,MATCH($C401,Instellingen!$A$22:$A$221,1)),""),""))))</f>
        <v/>
      </c>
      <c r="K401" s="19" t="str">
        <f>IF($B401="","",IFERROR(VLOOKUP($B401,Facturen!$A$3:$W$304,5,FALSE),""))</f>
        <v/>
      </c>
      <c r="L401" s="18" t="str">
        <f>IF($K401="","",IF($K401="SRD",1,IF($K401="USD",IFERROR(INDEX(Instellingen!$B$22:$B$221,MATCH($C401,Instellingen!$A$22:$A$221,1)),""),IF($K401="EUR",IFERROR(INDEX(Instellingen!$C$22:$C$221,MATCH($C401,Instellingen!$A$22:$A$221,1)),""),""))))</f>
        <v/>
      </c>
      <c r="M401" s="14" t="str">
        <f t="shared" si="43"/>
        <v/>
      </c>
      <c r="N401" s="14" t="str">
        <f t="shared" si="44"/>
        <v/>
      </c>
      <c r="O401" s="14" t="str">
        <f t="shared" si="45"/>
        <v/>
      </c>
      <c r="P401" s="14" t="str">
        <f t="shared" si="46"/>
        <v/>
      </c>
      <c r="Q401" s="14" t="str">
        <f t="shared" si="47"/>
        <v/>
      </c>
      <c r="R401" s="14" t="str">
        <f t="shared" si="48"/>
        <v/>
      </c>
    </row>
    <row r="402" spans="1:18" x14ac:dyDescent="0.3">
      <c r="A402" s="6"/>
      <c r="B402" s="6"/>
      <c r="C402" s="8"/>
      <c r="D402" s="6"/>
      <c r="E402" s="6"/>
      <c r="F402" s="12"/>
      <c r="G402" s="13"/>
      <c r="H402" s="14" t="str">
        <f>IF($F402="","",$F402*IF($G402="",IFERROR(IF(VLOOKUP($B402,Facturen!$A$3:$W$304,7,FALSE)="",Instellingen!$B$4,VLOOKUP($B402,Facturen!$A$3:$W$304,7,FALSE)),Instellingen!$B$4),$G402))</f>
        <v/>
      </c>
      <c r="I402" s="14" t="str">
        <f t="shared" si="42"/>
        <v/>
      </c>
      <c r="J402" s="18" t="str">
        <f>IF($E402="","",IF($E402="SRD",1,IF($E402="USD",IFERROR(INDEX(Instellingen!$B$22:$B$221,MATCH($C402,Instellingen!$A$22:$A$221,1)),""),IF($E402="EUR",IFERROR(INDEX(Instellingen!$C$22:$C$221,MATCH($C402,Instellingen!$A$22:$A$221,1)),""),""))))</f>
        <v/>
      </c>
      <c r="K402" s="19" t="str">
        <f>IF($B402="","",IFERROR(VLOOKUP($B402,Facturen!$A$3:$W$304,5,FALSE),""))</f>
        <v/>
      </c>
      <c r="L402" s="18" t="str">
        <f>IF($K402="","",IF($K402="SRD",1,IF($K402="USD",IFERROR(INDEX(Instellingen!$B$22:$B$221,MATCH($C402,Instellingen!$A$22:$A$221,1)),""),IF($K402="EUR",IFERROR(INDEX(Instellingen!$C$22:$C$221,MATCH($C402,Instellingen!$A$22:$A$221,1)),""),""))))</f>
        <v/>
      </c>
      <c r="M402" s="14" t="str">
        <f t="shared" si="43"/>
        <v/>
      </c>
      <c r="N402" s="14" t="str">
        <f t="shared" si="44"/>
        <v/>
      </c>
      <c r="O402" s="14" t="str">
        <f t="shared" si="45"/>
        <v/>
      </c>
      <c r="P402" s="14" t="str">
        <f t="shared" si="46"/>
        <v/>
      </c>
      <c r="Q402" s="14" t="str">
        <f t="shared" si="47"/>
        <v/>
      </c>
      <c r="R402" s="14" t="str">
        <f t="shared" si="48"/>
        <v/>
      </c>
    </row>
  </sheetData>
  <autoFilter ref="A2:R402" xr:uid="{00000000-0009-0000-0000-000004000000}"/>
  <mergeCells count="1">
    <mergeCell ref="A1:R1"/>
  </mergeCells>
  <dataValidations count="3">
    <dataValidation type="list" allowBlank="1" sqref="B3:B402" xr:uid="{00000000-0002-0000-0400-000000000000}">
      <formula1>LST_FactuurID</formula1>
    </dataValidation>
    <dataValidation type="list" allowBlank="1" sqref="E3:E402" xr:uid="{00000000-0002-0000-0400-000001000000}">
      <formula1>LST_Valuta</formula1>
    </dataValidation>
    <dataValidation type="decimal" allowBlank="1" sqref="G3:G402" xr:uid="{00000000-0002-0000-0400-000002000000}">
      <formula1>0</formula1>
      <formula2>1</formula2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1"/>
  <sheetViews>
    <sheetView showGridLines="0" topLeftCell="A49" workbookViewId="0">
      <selection activeCell="B14" sqref="B14"/>
    </sheetView>
  </sheetViews>
  <sheetFormatPr defaultRowHeight="14.4" x14ac:dyDescent="0.3"/>
  <cols>
    <col min="1" max="1" width="54" customWidth="1"/>
    <col min="2" max="2" width="22" customWidth="1"/>
    <col min="3" max="3" width="7.88671875" customWidth="1"/>
    <col min="4" max="8" width="20" customWidth="1"/>
  </cols>
  <sheetData>
    <row r="1" spans="1:8" ht="24" customHeight="1" x14ac:dyDescent="0.4">
      <c r="A1" s="23" t="s">
        <v>85</v>
      </c>
      <c r="B1" s="24"/>
      <c r="C1" s="24"/>
      <c r="D1" s="24"/>
      <c r="E1" s="24"/>
      <c r="F1" s="24"/>
      <c r="G1" s="24"/>
      <c r="H1" s="24"/>
    </row>
    <row r="2" spans="1:8" ht="30" customHeight="1" x14ac:dyDescent="0.3"/>
    <row r="3" spans="1:8" x14ac:dyDescent="0.3">
      <c r="A3" s="2" t="s">
        <v>86</v>
      </c>
      <c r="B3" s="20">
        <f ca="1">Instellingen!$B$3</f>
        <v>46209</v>
      </c>
    </row>
    <row r="5" spans="1:8" x14ac:dyDescent="0.3">
      <c r="A5" s="25" t="s">
        <v>87</v>
      </c>
      <c r="B5" s="24"/>
      <c r="C5" s="24"/>
      <c r="D5" s="24"/>
      <c r="E5" s="24"/>
      <c r="F5" s="24"/>
      <c r="G5" s="24"/>
      <c r="H5" s="24"/>
    </row>
    <row r="6" spans="1:8" x14ac:dyDescent="0.3">
      <c r="A6" s="21" t="s">
        <v>88</v>
      </c>
      <c r="B6" s="14" t="e">
        <f>SUM(Facturen!$R$3:$R$304)</f>
        <v>#VALUE!</v>
      </c>
    </row>
    <row r="7" spans="1:8" x14ac:dyDescent="0.3">
      <c r="A7" s="21" t="s">
        <v>89</v>
      </c>
      <c r="B7" s="14">
        <f>SUM(Betalingen!$L$3:$L$802)</f>
        <v>105446.5</v>
      </c>
    </row>
    <row r="8" spans="1:8" x14ac:dyDescent="0.3">
      <c r="A8" s="21" t="s">
        <v>90</v>
      </c>
      <c r="B8" s="14" t="e">
        <f ca="1">SUM(Facturen!$W$3:$W$304)</f>
        <v>#VALUE!</v>
      </c>
    </row>
    <row r="9" spans="1:8" x14ac:dyDescent="0.3">
      <c r="A9" s="21" t="s">
        <v>91</v>
      </c>
      <c r="B9" s="14" t="e">
        <f>SUM(Facturen!$S$3:$S$304)</f>
        <v>#VALUE!</v>
      </c>
    </row>
    <row r="10" spans="1:8" x14ac:dyDescent="0.3">
      <c r="A10" s="21" t="s">
        <v>54</v>
      </c>
      <c r="B10" s="14">
        <f>SUM(Betalingen!$P$3:$P$802)</f>
        <v>0</v>
      </c>
    </row>
    <row r="11" spans="1:8" x14ac:dyDescent="0.3">
      <c r="A11" s="21" t="s">
        <v>92</v>
      </c>
      <c r="B11" s="22">
        <f>COUNTIF(Facturen!$N$3:$N$304,"Voldaan")</f>
        <v>25</v>
      </c>
    </row>
    <row r="12" spans="1:8" x14ac:dyDescent="0.3">
      <c r="A12" s="21" t="s">
        <v>93</v>
      </c>
      <c r="B12" s="22">
        <f>COUNTIF(Facturen!$N$3:$N$304,"Open")</f>
        <v>5</v>
      </c>
    </row>
    <row r="13" spans="1:8" x14ac:dyDescent="0.3">
      <c r="A13" s="21" t="s">
        <v>94</v>
      </c>
      <c r="B13" s="14" t="e">
        <f>SUMIFS(Facturen!$R$3:$R$304,Facturen!$N$3:$N$304,"Voldaan")</f>
        <v>#VALUE!</v>
      </c>
    </row>
    <row r="16" spans="1:8" x14ac:dyDescent="0.3">
      <c r="A16" s="25" t="s">
        <v>95</v>
      </c>
      <c r="B16" s="24"/>
      <c r="C16" s="24"/>
      <c r="D16" s="24"/>
      <c r="E16" s="24"/>
      <c r="F16" s="24"/>
    </row>
    <row r="17" spans="1:6" ht="86.4" x14ac:dyDescent="0.3">
      <c r="A17" s="5" t="s">
        <v>96</v>
      </c>
      <c r="B17" s="5" t="s">
        <v>97</v>
      </c>
      <c r="C17" s="5" t="s">
        <v>98</v>
      </c>
      <c r="D17" s="5" t="s">
        <v>53</v>
      </c>
      <c r="E17" s="5" t="s">
        <v>54</v>
      </c>
      <c r="F17" s="5" t="s">
        <v>99</v>
      </c>
    </row>
    <row r="18" spans="1:6" x14ac:dyDescent="0.3">
      <c r="A18" s="17">
        <f ca="1">($B$3-7*25)-WEEKDAY($B$3-7*25,2)+1</f>
        <v>46034</v>
      </c>
      <c r="B18" s="22">
        <f t="shared" ref="B18:B43" ca="1" si="0">YEAR(A18)</f>
        <v>2026</v>
      </c>
      <c r="C18" s="22">
        <f t="shared" ref="C18:C43" ca="1" si="1">WEEKNUM(A18,2)</f>
        <v>3</v>
      </c>
      <c r="D18" s="14">
        <f ca="1">SUMIFS(Betalingen!$L$3:$L$802,Betalingen!$C$3:$C$802,"&gt;="&amp;A18,Betalingen!$C$3:$C$802,"&lt;"&amp;A18+7)</f>
        <v>0</v>
      </c>
      <c r="E18" s="14">
        <f ca="1">SUMIFS(Betalingen!$P$3:$P$802,Betalingen!$C$3:$C$802,"&gt;="&amp;A18,Betalingen!$C$3:$C$802,"&lt;"&amp;A18+7)</f>
        <v>0</v>
      </c>
      <c r="F18" s="14">
        <f ca="1">SUMIFS(Facturen!$R$3:$R$304,Facturen!$N$3:$N$304,"Voldaan",Facturen!$P$3:$P$304,"&gt;="&amp;A18,Facturen!$P$3:$P$304,"&lt;"&amp;A18+7)</f>
        <v>0</v>
      </c>
    </row>
    <row r="19" spans="1:6" x14ac:dyDescent="0.3">
      <c r="A19" s="17">
        <f t="shared" ref="A19:A43" ca="1" si="2">A18+7</f>
        <v>46041</v>
      </c>
      <c r="B19" s="22">
        <f t="shared" ca="1" si="0"/>
        <v>2026</v>
      </c>
      <c r="C19" s="22">
        <f t="shared" ca="1" si="1"/>
        <v>4</v>
      </c>
      <c r="D19" s="14">
        <f ca="1">SUMIFS(Betalingen!$L$3:$L$802,Betalingen!$C$3:$C$802,"&gt;="&amp;A19,Betalingen!$C$3:$C$802,"&lt;"&amp;A19+7)</f>
        <v>0</v>
      </c>
      <c r="E19" s="14">
        <f ca="1">SUMIFS(Betalingen!$P$3:$P$802,Betalingen!$C$3:$C$802,"&gt;="&amp;A19,Betalingen!$C$3:$C$802,"&lt;"&amp;A19+7)</f>
        <v>0</v>
      </c>
      <c r="F19" s="14">
        <f ca="1">SUMIFS(Facturen!$R$3:$R$304,Facturen!$N$3:$N$304,"Voldaan",Facturen!$P$3:$P$304,"&gt;="&amp;A19,Facturen!$P$3:$P$304,"&lt;"&amp;A19+7)</f>
        <v>0</v>
      </c>
    </row>
    <row r="20" spans="1:6" x14ac:dyDescent="0.3">
      <c r="A20" s="17">
        <f t="shared" ca="1" si="2"/>
        <v>46048</v>
      </c>
      <c r="B20" s="22">
        <f t="shared" ca="1" si="0"/>
        <v>2026</v>
      </c>
      <c r="C20" s="22">
        <f t="shared" ca="1" si="1"/>
        <v>5</v>
      </c>
      <c r="D20" s="14">
        <f ca="1">SUMIFS(Betalingen!$L$3:$L$802,Betalingen!$C$3:$C$802,"&gt;="&amp;A20,Betalingen!$C$3:$C$802,"&lt;"&amp;A20+7)</f>
        <v>0</v>
      </c>
      <c r="E20" s="14">
        <f ca="1">SUMIFS(Betalingen!$P$3:$P$802,Betalingen!$C$3:$C$802,"&gt;="&amp;A20,Betalingen!$C$3:$C$802,"&lt;"&amp;A20+7)</f>
        <v>0</v>
      </c>
      <c r="F20" s="14">
        <f ca="1">SUMIFS(Facturen!$R$3:$R$304,Facturen!$N$3:$N$304,"Voldaan",Facturen!$P$3:$P$304,"&gt;="&amp;A20,Facturen!$P$3:$P$304,"&lt;"&amp;A20+7)</f>
        <v>0</v>
      </c>
    </row>
    <row r="21" spans="1:6" x14ac:dyDescent="0.3">
      <c r="A21" s="17">
        <f t="shared" ca="1" si="2"/>
        <v>46055</v>
      </c>
      <c r="B21" s="22">
        <f t="shared" ca="1" si="0"/>
        <v>2026</v>
      </c>
      <c r="C21" s="22">
        <f t="shared" ca="1" si="1"/>
        <v>6</v>
      </c>
      <c r="D21" s="14">
        <f ca="1">SUMIFS(Betalingen!$L$3:$L$802,Betalingen!$C$3:$C$802,"&gt;="&amp;A21,Betalingen!$C$3:$C$802,"&lt;"&amp;A21+7)</f>
        <v>0</v>
      </c>
      <c r="E21" s="14">
        <f ca="1">SUMIFS(Betalingen!$P$3:$P$802,Betalingen!$C$3:$C$802,"&gt;="&amp;A21,Betalingen!$C$3:$C$802,"&lt;"&amp;A21+7)</f>
        <v>0</v>
      </c>
      <c r="F21" s="14">
        <f ca="1">SUMIFS(Facturen!$R$3:$R$304,Facturen!$N$3:$N$304,"Voldaan",Facturen!$P$3:$P$304,"&gt;="&amp;A21,Facturen!$P$3:$P$304,"&lt;"&amp;A21+7)</f>
        <v>0</v>
      </c>
    </row>
    <row r="22" spans="1:6" x14ac:dyDescent="0.3">
      <c r="A22" s="17">
        <f t="shared" ca="1" si="2"/>
        <v>46062</v>
      </c>
      <c r="B22" s="22">
        <f t="shared" ca="1" si="0"/>
        <v>2026</v>
      </c>
      <c r="C22" s="22">
        <f t="shared" ca="1" si="1"/>
        <v>7</v>
      </c>
      <c r="D22" s="14">
        <f ca="1">SUMIFS(Betalingen!$L$3:$L$802,Betalingen!$C$3:$C$802,"&gt;="&amp;A22,Betalingen!$C$3:$C$802,"&lt;"&amp;A22+7)</f>
        <v>0</v>
      </c>
      <c r="E22" s="14">
        <f ca="1">SUMIFS(Betalingen!$P$3:$P$802,Betalingen!$C$3:$C$802,"&gt;="&amp;A22,Betalingen!$C$3:$C$802,"&lt;"&amp;A22+7)</f>
        <v>0</v>
      </c>
      <c r="F22" s="14">
        <f ca="1">SUMIFS(Facturen!$R$3:$R$304,Facturen!$N$3:$N$304,"Voldaan",Facturen!$P$3:$P$304,"&gt;="&amp;A22,Facturen!$P$3:$P$304,"&lt;"&amp;A22+7)</f>
        <v>0</v>
      </c>
    </row>
    <row r="23" spans="1:6" x14ac:dyDescent="0.3">
      <c r="A23" s="17">
        <f t="shared" ca="1" si="2"/>
        <v>46069</v>
      </c>
      <c r="B23" s="22">
        <f t="shared" ca="1" si="0"/>
        <v>2026</v>
      </c>
      <c r="C23" s="22">
        <f t="shared" ca="1" si="1"/>
        <v>8</v>
      </c>
      <c r="D23" s="14">
        <f ca="1">SUMIFS(Betalingen!$L$3:$L$802,Betalingen!$C$3:$C$802,"&gt;="&amp;A23,Betalingen!$C$3:$C$802,"&lt;"&amp;A23+7)</f>
        <v>0</v>
      </c>
      <c r="E23" s="14">
        <f ca="1">SUMIFS(Betalingen!$P$3:$P$802,Betalingen!$C$3:$C$802,"&gt;="&amp;A23,Betalingen!$C$3:$C$802,"&lt;"&amp;A23+7)</f>
        <v>0</v>
      </c>
      <c r="F23" s="14">
        <f ca="1">SUMIFS(Facturen!$R$3:$R$304,Facturen!$N$3:$N$304,"Voldaan",Facturen!$P$3:$P$304,"&gt;="&amp;A23,Facturen!$P$3:$P$304,"&lt;"&amp;A23+7)</f>
        <v>0</v>
      </c>
    </row>
    <row r="24" spans="1:6" x14ac:dyDescent="0.3">
      <c r="A24" s="17">
        <f t="shared" ca="1" si="2"/>
        <v>46076</v>
      </c>
      <c r="B24" s="22">
        <f t="shared" ca="1" si="0"/>
        <v>2026</v>
      </c>
      <c r="C24" s="22">
        <f t="shared" ca="1" si="1"/>
        <v>9</v>
      </c>
      <c r="D24" s="14">
        <f ca="1">SUMIFS(Betalingen!$L$3:$L$802,Betalingen!$C$3:$C$802,"&gt;="&amp;A24,Betalingen!$C$3:$C$802,"&lt;"&amp;A24+7)</f>
        <v>0</v>
      </c>
      <c r="E24" s="14">
        <f ca="1">SUMIFS(Betalingen!$P$3:$P$802,Betalingen!$C$3:$C$802,"&gt;="&amp;A24,Betalingen!$C$3:$C$802,"&lt;"&amp;A24+7)</f>
        <v>0</v>
      </c>
      <c r="F24" s="14">
        <f ca="1">SUMIFS(Facturen!$R$3:$R$304,Facturen!$N$3:$N$304,"Voldaan",Facturen!$P$3:$P$304,"&gt;="&amp;A24,Facturen!$P$3:$P$304,"&lt;"&amp;A24+7)</f>
        <v>0</v>
      </c>
    </row>
    <row r="25" spans="1:6" x14ac:dyDescent="0.3">
      <c r="A25" s="17">
        <f t="shared" ca="1" si="2"/>
        <v>46083</v>
      </c>
      <c r="B25" s="22">
        <f t="shared" ca="1" si="0"/>
        <v>2026</v>
      </c>
      <c r="C25" s="22">
        <f t="shared" ca="1" si="1"/>
        <v>10</v>
      </c>
      <c r="D25" s="14">
        <f ca="1">SUMIFS(Betalingen!$L$3:$L$802,Betalingen!$C$3:$C$802,"&gt;="&amp;A25,Betalingen!$C$3:$C$802,"&lt;"&amp;A25+7)</f>
        <v>105446.5</v>
      </c>
      <c r="E25" s="14">
        <f ca="1">SUMIFS(Betalingen!$P$3:$P$802,Betalingen!$C$3:$C$802,"&gt;="&amp;A25,Betalingen!$C$3:$C$802,"&lt;"&amp;A25+7)</f>
        <v>0</v>
      </c>
      <c r="F25" s="14">
        <f ca="1">SUMIFS(Facturen!$R$3:$R$304,Facturen!$N$3:$N$304,"Voldaan",Facturen!$P$3:$P$304,"&gt;="&amp;A25,Facturen!$P$3:$P$304,"&lt;"&amp;A25+7)</f>
        <v>0</v>
      </c>
    </row>
    <row r="26" spans="1:6" x14ac:dyDescent="0.3">
      <c r="A26" s="17">
        <f t="shared" ca="1" si="2"/>
        <v>46090</v>
      </c>
      <c r="B26" s="22">
        <f t="shared" ca="1" si="0"/>
        <v>2026</v>
      </c>
      <c r="C26" s="22">
        <f t="shared" ca="1" si="1"/>
        <v>11</v>
      </c>
      <c r="D26" s="14">
        <f ca="1">SUMIFS(Betalingen!$L$3:$L$802,Betalingen!$C$3:$C$802,"&gt;="&amp;A26,Betalingen!$C$3:$C$802,"&lt;"&amp;A26+7)</f>
        <v>0</v>
      </c>
      <c r="E26" s="14">
        <f ca="1">SUMIFS(Betalingen!$P$3:$P$802,Betalingen!$C$3:$C$802,"&gt;="&amp;A26,Betalingen!$C$3:$C$802,"&lt;"&amp;A26+7)</f>
        <v>0</v>
      </c>
      <c r="F26" s="14">
        <f ca="1">SUMIFS(Facturen!$R$3:$R$304,Facturen!$N$3:$N$304,"Voldaan",Facturen!$P$3:$P$304,"&gt;="&amp;A26,Facturen!$P$3:$P$304,"&lt;"&amp;A26+7)</f>
        <v>0</v>
      </c>
    </row>
    <row r="27" spans="1:6" x14ac:dyDescent="0.3">
      <c r="A27" s="17">
        <f t="shared" ca="1" si="2"/>
        <v>46097</v>
      </c>
      <c r="B27" s="22">
        <f t="shared" ca="1" si="0"/>
        <v>2026</v>
      </c>
      <c r="C27" s="22">
        <f t="shared" ca="1" si="1"/>
        <v>12</v>
      </c>
      <c r="D27" s="14">
        <f ca="1">SUMIFS(Betalingen!$L$3:$L$802,Betalingen!$C$3:$C$802,"&gt;="&amp;A27,Betalingen!$C$3:$C$802,"&lt;"&amp;A27+7)</f>
        <v>0</v>
      </c>
      <c r="E27" s="14">
        <f ca="1">SUMIFS(Betalingen!$P$3:$P$802,Betalingen!$C$3:$C$802,"&gt;="&amp;A27,Betalingen!$C$3:$C$802,"&lt;"&amp;A27+7)</f>
        <v>0</v>
      </c>
      <c r="F27" s="14">
        <f ca="1">SUMIFS(Facturen!$R$3:$R$304,Facturen!$N$3:$N$304,"Voldaan",Facturen!$P$3:$P$304,"&gt;="&amp;A27,Facturen!$P$3:$P$304,"&lt;"&amp;A27+7)</f>
        <v>0</v>
      </c>
    </row>
    <row r="28" spans="1:6" x14ac:dyDescent="0.3">
      <c r="A28" s="17">
        <f t="shared" ca="1" si="2"/>
        <v>46104</v>
      </c>
      <c r="B28" s="22">
        <f t="shared" ca="1" si="0"/>
        <v>2026</v>
      </c>
      <c r="C28" s="22">
        <f t="shared" ca="1" si="1"/>
        <v>13</v>
      </c>
      <c r="D28" s="14">
        <f ca="1">SUMIFS(Betalingen!$L$3:$L$802,Betalingen!$C$3:$C$802,"&gt;="&amp;A28,Betalingen!$C$3:$C$802,"&lt;"&amp;A28+7)</f>
        <v>0</v>
      </c>
      <c r="E28" s="14">
        <f ca="1">SUMIFS(Betalingen!$P$3:$P$802,Betalingen!$C$3:$C$802,"&gt;="&amp;A28,Betalingen!$C$3:$C$802,"&lt;"&amp;A28+7)</f>
        <v>0</v>
      </c>
      <c r="F28" s="14">
        <f ca="1">SUMIFS(Facturen!$R$3:$R$304,Facturen!$N$3:$N$304,"Voldaan",Facturen!$P$3:$P$304,"&gt;="&amp;A28,Facturen!$P$3:$P$304,"&lt;"&amp;A28+7)</f>
        <v>0</v>
      </c>
    </row>
    <row r="29" spans="1:6" x14ac:dyDescent="0.3">
      <c r="A29" s="17">
        <f t="shared" ca="1" si="2"/>
        <v>46111</v>
      </c>
      <c r="B29" s="22">
        <f t="shared" ca="1" si="0"/>
        <v>2026</v>
      </c>
      <c r="C29" s="22">
        <f t="shared" ca="1" si="1"/>
        <v>14</v>
      </c>
      <c r="D29" s="14">
        <f ca="1">SUMIFS(Betalingen!$L$3:$L$802,Betalingen!$C$3:$C$802,"&gt;="&amp;A29,Betalingen!$C$3:$C$802,"&lt;"&amp;A29+7)</f>
        <v>0</v>
      </c>
      <c r="E29" s="14">
        <f ca="1">SUMIFS(Betalingen!$P$3:$P$802,Betalingen!$C$3:$C$802,"&gt;="&amp;A29,Betalingen!$C$3:$C$802,"&lt;"&amp;A29+7)</f>
        <v>0</v>
      </c>
      <c r="F29" s="14">
        <f ca="1">SUMIFS(Facturen!$R$3:$R$304,Facturen!$N$3:$N$304,"Voldaan",Facturen!$P$3:$P$304,"&gt;="&amp;A29,Facturen!$P$3:$P$304,"&lt;"&amp;A29+7)</f>
        <v>0</v>
      </c>
    </row>
    <row r="30" spans="1:6" x14ac:dyDescent="0.3">
      <c r="A30" s="17">
        <f t="shared" ca="1" si="2"/>
        <v>46118</v>
      </c>
      <c r="B30" s="22">
        <f t="shared" ca="1" si="0"/>
        <v>2026</v>
      </c>
      <c r="C30" s="22">
        <f t="shared" ca="1" si="1"/>
        <v>15</v>
      </c>
      <c r="D30" s="14">
        <f ca="1">SUMIFS(Betalingen!$L$3:$L$802,Betalingen!$C$3:$C$802,"&gt;="&amp;A30,Betalingen!$C$3:$C$802,"&lt;"&amp;A30+7)</f>
        <v>0</v>
      </c>
      <c r="E30" s="14">
        <f ca="1">SUMIFS(Betalingen!$P$3:$P$802,Betalingen!$C$3:$C$802,"&gt;="&amp;A30,Betalingen!$C$3:$C$802,"&lt;"&amp;A30+7)</f>
        <v>0</v>
      </c>
      <c r="F30" s="14">
        <f ca="1">SUMIFS(Facturen!$R$3:$R$304,Facturen!$N$3:$N$304,"Voldaan",Facturen!$P$3:$P$304,"&gt;="&amp;A30,Facturen!$P$3:$P$304,"&lt;"&amp;A30+7)</f>
        <v>0</v>
      </c>
    </row>
    <row r="31" spans="1:6" x14ac:dyDescent="0.3">
      <c r="A31" s="17">
        <f t="shared" ca="1" si="2"/>
        <v>46125</v>
      </c>
      <c r="B31" s="22">
        <f t="shared" ca="1" si="0"/>
        <v>2026</v>
      </c>
      <c r="C31" s="22">
        <f t="shared" ca="1" si="1"/>
        <v>16</v>
      </c>
      <c r="D31" s="14">
        <f ca="1">SUMIFS(Betalingen!$L$3:$L$802,Betalingen!$C$3:$C$802,"&gt;="&amp;A31,Betalingen!$C$3:$C$802,"&lt;"&amp;A31+7)</f>
        <v>0</v>
      </c>
      <c r="E31" s="14">
        <f ca="1">SUMIFS(Betalingen!$P$3:$P$802,Betalingen!$C$3:$C$802,"&gt;="&amp;A31,Betalingen!$C$3:$C$802,"&lt;"&amp;A31+7)</f>
        <v>0</v>
      </c>
      <c r="F31" s="14">
        <f ca="1">SUMIFS(Facturen!$R$3:$R$304,Facturen!$N$3:$N$304,"Voldaan",Facturen!$P$3:$P$304,"&gt;="&amp;A31,Facturen!$P$3:$P$304,"&lt;"&amp;A31+7)</f>
        <v>0</v>
      </c>
    </row>
    <row r="32" spans="1:6" x14ac:dyDescent="0.3">
      <c r="A32" s="17">
        <f t="shared" ca="1" si="2"/>
        <v>46132</v>
      </c>
      <c r="B32" s="22">
        <f t="shared" ca="1" si="0"/>
        <v>2026</v>
      </c>
      <c r="C32" s="22">
        <f t="shared" ca="1" si="1"/>
        <v>17</v>
      </c>
      <c r="D32" s="14">
        <f ca="1">SUMIFS(Betalingen!$L$3:$L$802,Betalingen!$C$3:$C$802,"&gt;="&amp;A32,Betalingen!$C$3:$C$802,"&lt;"&amp;A32+7)</f>
        <v>0</v>
      </c>
      <c r="E32" s="14">
        <f ca="1">SUMIFS(Betalingen!$P$3:$P$802,Betalingen!$C$3:$C$802,"&gt;="&amp;A32,Betalingen!$C$3:$C$802,"&lt;"&amp;A32+7)</f>
        <v>0</v>
      </c>
      <c r="F32" s="14">
        <f ca="1">SUMIFS(Facturen!$R$3:$R$304,Facturen!$N$3:$N$304,"Voldaan",Facturen!$P$3:$P$304,"&gt;="&amp;A32,Facturen!$P$3:$P$304,"&lt;"&amp;A32+7)</f>
        <v>0</v>
      </c>
    </row>
    <row r="33" spans="1:6" x14ac:dyDescent="0.3">
      <c r="A33" s="17">
        <f t="shared" ca="1" si="2"/>
        <v>46139</v>
      </c>
      <c r="B33" s="22">
        <f t="shared" ca="1" si="0"/>
        <v>2026</v>
      </c>
      <c r="C33" s="22">
        <f t="shared" ca="1" si="1"/>
        <v>18</v>
      </c>
      <c r="D33" s="14">
        <f ca="1">SUMIFS(Betalingen!$L$3:$L$802,Betalingen!$C$3:$C$802,"&gt;="&amp;A33,Betalingen!$C$3:$C$802,"&lt;"&amp;A33+7)</f>
        <v>0</v>
      </c>
      <c r="E33" s="14">
        <f ca="1">SUMIFS(Betalingen!$P$3:$P$802,Betalingen!$C$3:$C$802,"&gt;="&amp;A33,Betalingen!$C$3:$C$802,"&lt;"&amp;A33+7)</f>
        <v>0</v>
      </c>
      <c r="F33" s="14">
        <f ca="1">SUMIFS(Facturen!$R$3:$R$304,Facturen!$N$3:$N$304,"Voldaan",Facturen!$P$3:$P$304,"&gt;="&amp;A33,Facturen!$P$3:$P$304,"&lt;"&amp;A33+7)</f>
        <v>0</v>
      </c>
    </row>
    <row r="34" spans="1:6" x14ac:dyDescent="0.3">
      <c r="A34" s="17">
        <f t="shared" ca="1" si="2"/>
        <v>46146</v>
      </c>
      <c r="B34" s="22">
        <f t="shared" ca="1" si="0"/>
        <v>2026</v>
      </c>
      <c r="C34" s="22">
        <f t="shared" ca="1" si="1"/>
        <v>19</v>
      </c>
      <c r="D34" s="14">
        <f ca="1">SUMIFS(Betalingen!$L$3:$L$802,Betalingen!$C$3:$C$802,"&gt;="&amp;A34,Betalingen!$C$3:$C$802,"&lt;"&amp;A34+7)</f>
        <v>0</v>
      </c>
      <c r="E34" s="14">
        <f ca="1">SUMIFS(Betalingen!$P$3:$P$802,Betalingen!$C$3:$C$802,"&gt;="&amp;A34,Betalingen!$C$3:$C$802,"&lt;"&amp;A34+7)</f>
        <v>0</v>
      </c>
      <c r="F34" s="14">
        <f ca="1">SUMIFS(Facturen!$R$3:$R$304,Facturen!$N$3:$N$304,"Voldaan",Facturen!$P$3:$P$304,"&gt;="&amp;A34,Facturen!$P$3:$P$304,"&lt;"&amp;A34+7)</f>
        <v>0</v>
      </c>
    </row>
    <row r="35" spans="1:6" x14ac:dyDescent="0.3">
      <c r="A35" s="17">
        <f t="shared" ca="1" si="2"/>
        <v>46153</v>
      </c>
      <c r="B35" s="22">
        <f t="shared" ca="1" si="0"/>
        <v>2026</v>
      </c>
      <c r="C35" s="22">
        <f t="shared" ca="1" si="1"/>
        <v>20</v>
      </c>
      <c r="D35" s="14">
        <f ca="1">SUMIFS(Betalingen!$L$3:$L$802,Betalingen!$C$3:$C$802,"&gt;="&amp;A35,Betalingen!$C$3:$C$802,"&lt;"&amp;A35+7)</f>
        <v>0</v>
      </c>
      <c r="E35" s="14">
        <f ca="1">SUMIFS(Betalingen!$P$3:$P$802,Betalingen!$C$3:$C$802,"&gt;="&amp;A35,Betalingen!$C$3:$C$802,"&lt;"&amp;A35+7)</f>
        <v>0</v>
      </c>
      <c r="F35" s="14">
        <f ca="1">SUMIFS(Facturen!$R$3:$R$304,Facturen!$N$3:$N$304,"Voldaan",Facturen!$P$3:$P$304,"&gt;="&amp;A35,Facturen!$P$3:$P$304,"&lt;"&amp;A35+7)</f>
        <v>0</v>
      </c>
    </row>
    <row r="36" spans="1:6" x14ac:dyDescent="0.3">
      <c r="A36" s="17">
        <f t="shared" ca="1" si="2"/>
        <v>46160</v>
      </c>
      <c r="B36" s="22">
        <f t="shared" ca="1" si="0"/>
        <v>2026</v>
      </c>
      <c r="C36" s="22">
        <f t="shared" ca="1" si="1"/>
        <v>21</v>
      </c>
      <c r="D36" s="14">
        <f ca="1">SUMIFS(Betalingen!$L$3:$L$802,Betalingen!$C$3:$C$802,"&gt;="&amp;A36,Betalingen!$C$3:$C$802,"&lt;"&amp;A36+7)</f>
        <v>0</v>
      </c>
      <c r="E36" s="14">
        <f ca="1">SUMIFS(Betalingen!$P$3:$P$802,Betalingen!$C$3:$C$802,"&gt;="&amp;A36,Betalingen!$C$3:$C$802,"&lt;"&amp;A36+7)</f>
        <v>0</v>
      </c>
      <c r="F36" s="14">
        <f ca="1">SUMIFS(Facturen!$R$3:$R$304,Facturen!$N$3:$N$304,"Voldaan",Facturen!$P$3:$P$304,"&gt;="&amp;A36,Facturen!$P$3:$P$304,"&lt;"&amp;A36+7)</f>
        <v>0</v>
      </c>
    </row>
    <row r="37" spans="1:6" x14ac:dyDescent="0.3">
      <c r="A37" s="17">
        <f t="shared" ca="1" si="2"/>
        <v>46167</v>
      </c>
      <c r="B37" s="22">
        <f t="shared" ca="1" si="0"/>
        <v>2026</v>
      </c>
      <c r="C37" s="22">
        <f t="shared" ca="1" si="1"/>
        <v>22</v>
      </c>
      <c r="D37" s="14">
        <f ca="1">SUMIFS(Betalingen!$L$3:$L$802,Betalingen!$C$3:$C$802,"&gt;="&amp;A37,Betalingen!$C$3:$C$802,"&lt;"&amp;A37+7)</f>
        <v>0</v>
      </c>
      <c r="E37" s="14">
        <f ca="1">SUMIFS(Betalingen!$P$3:$P$802,Betalingen!$C$3:$C$802,"&gt;="&amp;A37,Betalingen!$C$3:$C$802,"&lt;"&amp;A37+7)</f>
        <v>0</v>
      </c>
      <c r="F37" s="14">
        <f ca="1">SUMIFS(Facturen!$R$3:$R$304,Facturen!$N$3:$N$304,"Voldaan",Facturen!$P$3:$P$304,"&gt;="&amp;A37,Facturen!$P$3:$P$304,"&lt;"&amp;A37+7)</f>
        <v>0</v>
      </c>
    </row>
    <row r="38" spans="1:6" x14ac:dyDescent="0.3">
      <c r="A38" s="17">
        <f t="shared" ca="1" si="2"/>
        <v>46174</v>
      </c>
      <c r="B38" s="22">
        <f t="shared" ca="1" si="0"/>
        <v>2026</v>
      </c>
      <c r="C38" s="22">
        <f t="shared" ca="1" si="1"/>
        <v>23</v>
      </c>
      <c r="D38" s="14">
        <f ca="1">SUMIFS(Betalingen!$L$3:$L$802,Betalingen!$C$3:$C$802,"&gt;="&amp;A38,Betalingen!$C$3:$C$802,"&lt;"&amp;A38+7)</f>
        <v>0</v>
      </c>
      <c r="E38" s="14">
        <f ca="1">SUMIFS(Betalingen!$P$3:$P$802,Betalingen!$C$3:$C$802,"&gt;="&amp;A38,Betalingen!$C$3:$C$802,"&lt;"&amp;A38+7)</f>
        <v>0</v>
      </c>
      <c r="F38" s="14">
        <f ca="1">SUMIFS(Facturen!$R$3:$R$304,Facturen!$N$3:$N$304,"Voldaan",Facturen!$P$3:$P$304,"&gt;="&amp;A38,Facturen!$P$3:$P$304,"&lt;"&amp;A38+7)</f>
        <v>0</v>
      </c>
    </row>
    <row r="39" spans="1:6" x14ac:dyDescent="0.3">
      <c r="A39" s="17">
        <f t="shared" ca="1" si="2"/>
        <v>46181</v>
      </c>
      <c r="B39" s="22">
        <f t="shared" ca="1" si="0"/>
        <v>2026</v>
      </c>
      <c r="C39" s="22">
        <f t="shared" ca="1" si="1"/>
        <v>24</v>
      </c>
      <c r="D39" s="14">
        <f ca="1">SUMIFS(Betalingen!$L$3:$L$802,Betalingen!$C$3:$C$802,"&gt;="&amp;A39,Betalingen!$C$3:$C$802,"&lt;"&amp;A39+7)</f>
        <v>0</v>
      </c>
      <c r="E39" s="14">
        <f ca="1">SUMIFS(Betalingen!$P$3:$P$802,Betalingen!$C$3:$C$802,"&gt;="&amp;A39,Betalingen!$C$3:$C$802,"&lt;"&amp;A39+7)</f>
        <v>0</v>
      </c>
      <c r="F39" s="14">
        <f ca="1">SUMIFS(Facturen!$R$3:$R$304,Facturen!$N$3:$N$304,"Voldaan",Facturen!$P$3:$P$304,"&gt;="&amp;A39,Facturen!$P$3:$P$304,"&lt;"&amp;A39+7)</f>
        <v>0</v>
      </c>
    </row>
    <row r="40" spans="1:6" x14ac:dyDescent="0.3">
      <c r="A40" s="17">
        <f t="shared" ca="1" si="2"/>
        <v>46188</v>
      </c>
      <c r="B40" s="22">
        <f t="shared" ca="1" si="0"/>
        <v>2026</v>
      </c>
      <c r="C40" s="22">
        <f t="shared" ca="1" si="1"/>
        <v>25</v>
      </c>
      <c r="D40" s="14">
        <f ca="1">SUMIFS(Betalingen!$L$3:$L$802,Betalingen!$C$3:$C$802,"&gt;="&amp;A40,Betalingen!$C$3:$C$802,"&lt;"&amp;A40+7)</f>
        <v>0</v>
      </c>
      <c r="E40" s="14">
        <f ca="1">SUMIFS(Betalingen!$P$3:$P$802,Betalingen!$C$3:$C$802,"&gt;="&amp;A40,Betalingen!$C$3:$C$802,"&lt;"&amp;A40+7)</f>
        <v>0</v>
      </c>
      <c r="F40" s="14">
        <f ca="1">SUMIFS(Facturen!$R$3:$R$304,Facturen!$N$3:$N$304,"Voldaan",Facturen!$P$3:$P$304,"&gt;="&amp;A40,Facturen!$P$3:$P$304,"&lt;"&amp;A40+7)</f>
        <v>0</v>
      </c>
    </row>
    <row r="41" spans="1:6" x14ac:dyDescent="0.3">
      <c r="A41" s="17">
        <f t="shared" ca="1" si="2"/>
        <v>46195</v>
      </c>
      <c r="B41" s="22">
        <f t="shared" ca="1" si="0"/>
        <v>2026</v>
      </c>
      <c r="C41" s="22">
        <f t="shared" ca="1" si="1"/>
        <v>26</v>
      </c>
      <c r="D41" s="14">
        <f ca="1">SUMIFS(Betalingen!$L$3:$L$802,Betalingen!$C$3:$C$802,"&gt;="&amp;A41,Betalingen!$C$3:$C$802,"&lt;"&amp;A41+7)</f>
        <v>0</v>
      </c>
      <c r="E41" s="14">
        <f ca="1">SUMIFS(Betalingen!$P$3:$P$802,Betalingen!$C$3:$C$802,"&gt;="&amp;A41,Betalingen!$C$3:$C$802,"&lt;"&amp;A41+7)</f>
        <v>0</v>
      </c>
      <c r="F41" s="14">
        <f ca="1">SUMIFS(Facturen!$R$3:$R$304,Facturen!$N$3:$N$304,"Voldaan",Facturen!$P$3:$P$304,"&gt;="&amp;A41,Facturen!$P$3:$P$304,"&lt;"&amp;A41+7)</f>
        <v>0</v>
      </c>
    </row>
    <row r="42" spans="1:6" x14ac:dyDescent="0.3">
      <c r="A42" s="17">
        <f t="shared" ca="1" si="2"/>
        <v>46202</v>
      </c>
      <c r="B42" s="22">
        <f t="shared" ca="1" si="0"/>
        <v>2026</v>
      </c>
      <c r="C42" s="22">
        <f t="shared" ca="1" si="1"/>
        <v>27</v>
      </c>
      <c r="D42" s="14">
        <f ca="1">SUMIFS(Betalingen!$L$3:$L$802,Betalingen!$C$3:$C$802,"&gt;="&amp;A42,Betalingen!$C$3:$C$802,"&lt;"&amp;A42+7)</f>
        <v>0</v>
      </c>
      <c r="E42" s="14">
        <f ca="1">SUMIFS(Betalingen!$P$3:$P$802,Betalingen!$C$3:$C$802,"&gt;="&amp;A42,Betalingen!$C$3:$C$802,"&lt;"&amp;A42+7)</f>
        <v>0</v>
      </c>
      <c r="F42" s="14">
        <f ca="1">SUMIFS(Facturen!$R$3:$R$304,Facturen!$N$3:$N$304,"Voldaan",Facturen!$P$3:$P$304,"&gt;="&amp;A42,Facturen!$P$3:$P$304,"&lt;"&amp;A42+7)</f>
        <v>0</v>
      </c>
    </row>
    <row r="43" spans="1:6" x14ac:dyDescent="0.3">
      <c r="A43" s="17">
        <f t="shared" ca="1" si="2"/>
        <v>46209</v>
      </c>
      <c r="B43" s="22">
        <f t="shared" ca="1" si="0"/>
        <v>2026</v>
      </c>
      <c r="C43" s="22">
        <f t="shared" ca="1" si="1"/>
        <v>28</v>
      </c>
      <c r="D43" s="14">
        <f ca="1">SUMIFS(Betalingen!$L$3:$L$802,Betalingen!$C$3:$C$802,"&gt;="&amp;A43,Betalingen!$C$3:$C$802,"&lt;"&amp;A43+7)</f>
        <v>0</v>
      </c>
      <c r="E43" s="14">
        <f ca="1">SUMIFS(Betalingen!$P$3:$P$802,Betalingen!$C$3:$C$802,"&gt;="&amp;A43,Betalingen!$C$3:$C$802,"&lt;"&amp;A43+7)</f>
        <v>0</v>
      </c>
      <c r="F43" s="14">
        <f ca="1">SUMIFS(Facturen!$R$3:$R$304,Facturen!$N$3:$N$304,"Voldaan",Facturen!$P$3:$P$304,"&gt;="&amp;A43,Facturen!$P$3:$P$304,"&lt;"&amp;A43+7)</f>
        <v>0</v>
      </c>
    </row>
    <row r="46" spans="1:6" x14ac:dyDescent="0.3">
      <c r="A46" s="25" t="s">
        <v>100</v>
      </c>
      <c r="B46" s="24"/>
      <c r="C46" s="24"/>
      <c r="D46" s="24"/>
      <c r="E46" s="24"/>
      <c r="F46" s="24"/>
    </row>
    <row r="47" spans="1:6" x14ac:dyDescent="0.3">
      <c r="A47" s="5" t="s">
        <v>101</v>
      </c>
      <c r="B47" s="5" t="s">
        <v>97</v>
      </c>
      <c r="C47" s="5" t="s">
        <v>102</v>
      </c>
      <c r="D47" s="5" t="s">
        <v>53</v>
      </c>
      <c r="E47" s="5" t="s">
        <v>54</v>
      </c>
      <c r="F47" s="5" t="s">
        <v>99</v>
      </c>
    </row>
    <row r="48" spans="1:6" x14ac:dyDescent="0.3">
      <c r="A48" s="17">
        <f ca="1">EOMONTH($B$3,-23)+1</f>
        <v>45536</v>
      </c>
      <c r="B48" s="22">
        <f t="shared" ref="B48:B71" ca="1" si="3">YEAR(A48)</f>
        <v>2024</v>
      </c>
      <c r="C48" s="16" t="str">
        <f t="shared" ref="C48:C71" ca="1" si="4">TEXT(A48,"mmm")</f>
        <v>sep</v>
      </c>
      <c r="D48" s="14">
        <f ca="1">SUMIFS(Betalingen!$L$3:$L$802,Betalingen!$C$3:$C$802,"&gt;="&amp;A48,Betalingen!$C$3:$C$802,"&lt;"&amp;EDATE(A48,1))</f>
        <v>0</v>
      </c>
      <c r="E48" s="14">
        <f ca="1">SUMIFS(Betalingen!$P$3:$P$802,Betalingen!$C$3:$C$802,"&gt;="&amp;A48,Betalingen!$C$3:$C$802,"&lt;"&amp;EDATE(A48,1))</f>
        <v>0</v>
      </c>
      <c r="F48" s="14">
        <f ca="1">SUMIFS(Facturen!$R$3:$R$304,Facturen!$N$3:$N$304,"Voldaan",Facturen!$P$3:$P$304,"&gt;="&amp;A48,Facturen!$P$3:$P$304,"&lt;"&amp;EDATE(A48,1))</f>
        <v>0</v>
      </c>
    </row>
    <row r="49" spans="1:6" x14ac:dyDescent="0.3">
      <c r="A49" s="17">
        <f t="shared" ref="A49:A71" ca="1" si="5">EDATE(A48,1)</f>
        <v>45566</v>
      </c>
      <c r="B49" s="22">
        <f t="shared" ca="1" si="3"/>
        <v>2024</v>
      </c>
      <c r="C49" s="16" t="str">
        <f t="shared" ca="1" si="4"/>
        <v>okt</v>
      </c>
      <c r="D49" s="14">
        <f ca="1">SUMIFS(Betalingen!$L$3:$L$802,Betalingen!$C$3:$C$802,"&gt;="&amp;A49,Betalingen!$C$3:$C$802,"&lt;"&amp;EDATE(A49,1))</f>
        <v>0</v>
      </c>
      <c r="E49" s="14">
        <f ca="1">SUMIFS(Betalingen!$P$3:$P$802,Betalingen!$C$3:$C$802,"&gt;="&amp;A49,Betalingen!$C$3:$C$802,"&lt;"&amp;EDATE(A49,1))</f>
        <v>0</v>
      </c>
      <c r="F49" s="14">
        <f ca="1">SUMIFS(Facturen!$R$3:$R$304,Facturen!$N$3:$N$304,"Voldaan",Facturen!$P$3:$P$304,"&gt;="&amp;A49,Facturen!$P$3:$P$304,"&lt;"&amp;EDATE(A49,1))</f>
        <v>0</v>
      </c>
    </row>
    <row r="50" spans="1:6" x14ac:dyDescent="0.3">
      <c r="A50" s="17">
        <f t="shared" ca="1" si="5"/>
        <v>45597</v>
      </c>
      <c r="B50" s="22">
        <f t="shared" ca="1" si="3"/>
        <v>2024</v>
      </c>
      <c r="C50" s="16" t="str">
        <f t="shared" ca="1" si="4"/>
        <v>nov</v>
      </c>
      <c r="D50" s="14">
        <f ca="1">SUMIFS(Betalingen!$L$3:$L$802,Betalingen!$C$3:$C$802,"&gt;="&amp;A50,Betalingen!$C$3:$C$802,"&lt;"&amp;EDATE(A50,1))</f>
        <v>0</v>
      </c>
      <c r="E50" s="14">
        <f ca="1">SUMIFS(Betalingen!$P$3:$P$802,Betalingen!$C$3:$C$802,"&gt;="&amp;A50,Betalingen!$C$3:$C$802,"&lt;"&amp;EDATE(A50,1))</f>
        <v>0</v>
      </c>
      <c r="F50" s="14">
        <f ca="1">SUMIFS(Facturen!$R$3:$R$304,Facturen!$N$3:$N$304,"Voldaan",Facturen!$P$3:$P$304,"&gt;="&amp;A50,Facturen!$P$3:$P$304,"&lt;"&amp;EDATE(A50,1))</f>
        <v>0</v>
      </c>
    </row>
    <row r="51" spans="1:6" x14ac:dyDescent="0.3">
      <c r="A51" s="17">
        <f t="shared" ca="1" si="5"/>
        <v>45627</v>
      </c>
      <c r="B51" s="22">
        <f t="shared" ca="1" si="3"/>
        <v>2024</v>
      </c>
      <c r="C51" s="16" t="str">
        <f t="shared" ca="1" si="4"/>
        <v>dec</v>
      </c>
      <c r="D51" s="14">
        <f ca="1">SUMIFS(Betalingen!$L$3:$L$802,Betalingen!$C$3:$C$802,"&gt;="&amp;A51,Betalingen!$C$3:$C$802,"&lt;"&amp;EDATE(A51,1))</f>
        <v>0</v>
      </c>
      <c r="E51" s="14">
        <f ca="1">SUMIFS(Betalingen!$P$3:$P$802,Betalingen!$C$3:$C$802,"&gt;="&amp;A51,Betalingen!$C$3:$C$802,"&lt;"&amp;EDATE(A51,1))</f>
        <v>0</v>
      </c>
      <c r="F51" s="14">
        <f ca="1">SUMIFS(Facturen!$R$3:$R$304,Facturen!$N$3:$N$304,"Voldaan",Facturen!$P$3:$P$304,"&gt;="&amp;A51,Facturen!$P$3:$P$304,"&lt;"&amp;EDATE(A51,1))</f>
        <v>0</v>
      </c>
    </row>
    <row r="52" spans="1:6" x14ac:dyDescent="0.3">
      <c r="A52" s="17">
        <f t="shared" ca="1" si="5"/>
        <v>45658</v>
      </c>
      <c r="B52" s="22">
        <f t="shared" ca="1" si="3"/>
        <v>2025</v>
      </c>
      <c r="C52" s="16" t="str">
        <f t="shared" ca="1" si="4"/>
        <v>jan</v>
      </c>
      <c r="D52" s="14">
        <f ca="1">SUMIFS(Betalingen!$L$3:$L$802,Betalingen!$C$3:$C$802,"&gt;="&amp;A52,Betalingen!$C$3:$C$802,"&lt;"&amp;EDATE(A52,1))</f>
        <v>0</v>
      </c>
      <c r="E52" s="14">
        <f ca="1">SUMIFS(Betalingen!$P$3:$P$802,Betalingen!$C$3:$C$802,"&gt;="&amp;A52,Betalingen!$C$3:$C$802,"&lt;"&amp;EDATE(A52,1))</f>
        <v>0</v>
      </c>
      <c r="F52" s="14">
        <f ca="1">SUMIFS(Facturen!$R$3:$R$304,Facturen!$N$3:$N$304,"Voldaan",Facturen!$P$3:$P$304,"&gt;="&amp;A52,Facturen!$P$3:$P$304,"&lt;"&amp;EDATE(A52,1))</f>
        <v>0</v>
      </c>
    </row>
    <row r="53" spans="1:6" x14ac:dyDescent="0.3">
      <c r="A53" s="17">
        <f t="shared" ca="1" si="5"/>
        <v>45689</v>
      </c>
      <c r="B53" s="22">
        <f t="shared" ca="1" si="3"/>
        <v>2025</v>
      </c>
      <c r="C53" s="16" t="str">
        <f t="shared" ca="1" si="4"/>
        <v>feb</v>
      </c>
      <c r="D53" s="14">
        <f ca="1">SUMIFS(Betalingen!$L$3:$L$802,Betalingen!$C$3:$C$802,"&gt;="&amp;A53,Betalingen!$C$3:$C$802,"&lt;"&amp;EDATE(A53,1))</f>
        <v>0</v>
      </c>
      <c r="E53" s="14">
        <f ca="1">SUMIFS(Betalingen!$P$3:$P$802,Betalingen!$C$3:$C$802,"&gt;="&amp;A53,Betalingen!$C$3:$C$802,"&lt;"&amp;EDATE(A53,1))</f>
        <v>0</v>
      </c>
      <c r="F53" s="14">
        <f ca="1">SUMIFS(Facturen!$R$3:$R$304,Facturen!$N$3:$N$304,"Voldaan",Facturen!$P$3:$P$304,"&gt;="&amp;A53,Facturen!$P$3:$P$304,"&lt;"&amp;EDATE(A53,1))</f>
        <v>0</v>
      </c>
    </row>
    <row r="54" spans="1:6" x14ac:dyDescent="0.3">
      <c r="A54" s="17">
        <f t="shared" ca="1" si="5"/>
        <v>45717</v>
      </c>
      <c r="B54" s="22">
        <f t="shared" ca="1" si="3"/>
        <v>2025</v>
      </c>
      <c r="C54" s="16" t="str">
        <f t="shared" ca="1" si="4"/>
        <v>mrt</v>
      </c>
      <c r="D54" s="14">
        <f ca="1">SUMIFS(Betalingen!$L$3:$L$802,Betalingen!$C$3:$C$802,"&gt;="&amp;A54,Betalingen!$C$3:$C$802,"&lt;"&amp;EDATE(A54,1))</f>
        <v>0</v>
      </c>
      <c r="E54" s="14">
        <f ca="1">SUMIFS(Betalingen!$P$3:$P$802,Betalingen!$C$3:$C$802,"&gt;="&amp;A54,Betalingen!$C$3:$C$802,"&lt;"&amp;EDATE(A54,1))</f>
        <v>0</v>
      </c>
      <c r="F54" s="14">
        <f ca="1">SUMIFS(Facturen!$R$3:$R$304,Facturen!$N$3:$N$304,"Voldaan",Facturen!$P$3:$P$304,"&gt;="&amp;A54,Facturen!$P$3:$P$304,"&lt;"&amp;EDATE(A54,1))</f>
        <v>0</v>
      </c>
    </row>
    <row r="55" spans="1:6" x14ac:dyDescent="0.3">
      <c r="A55" s="17">
        <f t="shared" ca="1" si="5"/>
        <v>45748</v>
      </c>
      <c r="B55" s="22">
        <f t="shared" ca="1" si="3"/>
        <v>2025</v>
      </c>
      <c r="C55" s="16" t="str">
        <f t="shared" ca="1" si="4"/>
        <v>apr</v>
      </c>
      <c r="D55" s="14">
        <f ca="1">SUMIFS(Betalingen!$L$3:$L$802,Betalingen!$C$3:$C$802,"&gt;="&amp;A55,Betalingen!$C$3:$C$802,"&lt;"&amp;EDATE(A55,1))</f>
        <v>0</v>
      </c>
      <c r="E55" s="14">
        <f ca="1">SUMIFS(Betalingen!$P$3:$P$802,Betalingen!$C$3:$C$802,"&gt;="&amp;A55,Betalingen!$C$3:$C$802,"&lt;"&amp;EDATE(A55,1))</f>
        <v>0</v>
      </c>
      <c r="F55" s="14">
        <f ca="1">SUMIFS(Facturen!$R$3:$R$304,Facturen!$N$3:$N$304,"Voldaan",Facturen!$P$3:$P$304,"&gt;="&amp;A55,Facturen!$P$3:$P$304,"&lt;"&amp;EDATE(A55,1))</f>
        <v>0</v>
      </c>
    </row>
    <row r="56" spans="1:6" x14ac:dyDescent="0.3">
      <c r="A56" s="17">
        <f t="shared" ca="1" si="5"/>
        <v>45778</v>
      </c>
      <c r="B56" s="22">
        <f t="shared" ca="1" si="3"/>
        <v>2025</v>
      </c>
      <c r="C56" s="16" t="str">
        <f t="shared" ca="1" si="4"/>
        <v>mei</v>
      </c>
      <c r="D56" s="14">
        <f ca="1">SUMIFS(Betalingen!$L$3:$L$802,Betalingen!$C$3:$C$802,"&gt;="&amp;A56,Betalingen!$C$3:$C$802,"&lt;"&amp;EDATE(A56,1))</f>
        <v>0</v>
      </c>
      <c r="E56" s="14">
        <f ca="1">SUMIFS(Betalingen!$P$3:$P$802,Betalingen!$C$3:$C$802,"&gt;="&amp;A56,Betalingen!$C$3:$C$802,"&lt;"&amp;EDATE(A56,1))</f>
        <v>0</v>
      </c>
      <c r="F56" s="14">
        <f ca="1">SUMIFS(Facturen!$R$3:$R$304,Facturen!$N$3:$N$304,"Voldaan",Facturen!$P$3:$P$304,"&gt;="&amp;A56,Facturen!$P$3:$P$304,"&lt;"&amp;EDATE(A56,1))</f>
        <v>0</v>
      </c>
    </row>
    <row r="57" spans="1:6" x14ac:dyDescent="0.3">
      <c r="A57" s="17">
        <f t="shared" ca="1" si="5"/>
        <v>45809</v>
      </c>
      <c r="B57" s="22">
        <f t="shared" ca="1" si="3"/>
        <v>2025</v>
      </c>
      <c r="C57" s="16" t="str">
        <f t="shared" ca="1" si="4"/>
        <v>jun</v>
      </c>
      <c r="D57" s="14">
        <f ca="1">SUMIFS(Betalingen!$L$3:$L$802,Betalingen!$C$3:$C$802,"&gt;="&amp;A57,Betalingen!$C$3:$C$802,"&lt;"&amp;EDATE(A57,1))</f>
        <v>0</v>
      </c>
      <c r="E57" s="14">
        <f ca="1">SUMIFS(Betalingen!$P$3:$P$802,Betalingen!$C$3:$C$802,"&gt;="&amp;A57,Betalingen!$C$3:$C$802,"&lt;"&amp;EDATE(A57,1))</f>
        <v>0</v>
      </c>
      <c r="F57" s="14">
        <f ca="1">SUMIFS(Facturen!$R$3:$R$304,Facturen!$N$3:$N$304,"Voldaan",Facturen!$P$3:$P$304,"&gt;="&amp;A57,Facturen!$P$3:$P$304,"&lt;"&amp;EDATE(A57,1))</f>
        <v>0</v>
      </c>
    </row>
    <row r="58" spans="1:6" x14ac:dyDescent="0.3">
      <c r="A58" s="17">
        <f t="shared" ca="1" si="5"/>
        <v>45839</v>
      </c>
      <c r="B58" s="22">
        <f t="shared" ca="1" si="3"/>
        <v>2025</v>
      </c>
      <c r="C58" s="16" t="str">
        <f t="shared" ca="1" si="4"/>
        <v>jul</v>
      </c>
      <c r="D58" s="14">
        <f ca="1">SUMIFS(Betalingen!$L$3:$L$802,Betalingen!$C$3:$C$802,"&gt;="&amp;A58,Betalingen!$C$3:$C$802,"&lt;"&amp;EDATE(A58,1))</f>
        <v>0</v>
      </c>
      <c r="E58" s="14">
        <f ca="1">SUMIFS(Betalingen!$P$3:$P$802,Betalingen!$C$3:$C$802,"&gt;="&amp;A58,Betalingen!$C$3:$C$802,"&lt;"&amp;EDATE(A58,1))</f>
        <v>0</v>
      </c>
      <c r="F58" s="14">
        <f ca="1">SUMIFS(Facturen!$R$3:$R$304,Facturen!$N$3:$N$304,"Voldaan",Facturen!$P$3:$P$304,"&gt;="&amp;A58,Facturen!$P$3:$P$304,"&lt;"&amp;EDATE(A58,1))</f>
        <v>0</v>
      </c>
    </row>
    <row r="59" spans="1:6" x14ac:dyDescent="0.3">
      <c r="A59" s="17">
        <f t="shared" ca="1" si="5"/>
        <v>45870</v>
      </c>
      <c r="B59" s="22">
        <f t="shared" ca="1" si="3"/>
        <v>2025</v>
      </c>
      <c r="C59" s="16" t="str">
        <f t="shared" ca="1" si="4"/>
        <v>aug</v>
      </c>
      <c r="D59" s="14">
        <f ca="1">SUMIFS(Betalingen!$L$3:$L$802,Betalingen!$C$3:$C$802,"&gt;="&amp;A59,Betalingen!$C$3:$C$802,"&lt;"&amp;EDATE(A59,1))</f>
        <v>0</v>
      </c>
      <c r="E59" s="14">
        <f ca="1">SUMIFS(Betalingen!$P$3:$P$802,Betalingen!$C$3:$C$802,"&gt;="&amp;A59,Betalingen!$C$3:$C$802,"&lt;"&amp;EDATE(A59,1))</f>
        <v>0</v>
      </c>
      <c r="F59" s="14">
        <f ca="1">SUMIFS(Facturen!$R$3:$R$304,Facturen!$N$3:$N$304,"Voldaan",Facturen!$P$3:$P$304,"&gt;="&amp;A59,Facturen!$P$3:$P$304,"&lt;"&amp;EDATE(A59,1))</f>
        <v>0</v>
      </c>
    </row>
    <row r="60" spans="1:6" x14ac:dyDescent="0.3">
      <c r="A60" s="17">
        <f t="shared" ca="1" si="5"/>
        <v>45901</v>
      </c>
      <c r="B60" s="22">
        <f t="shared" ca="1" si="3"/>
        <v>2025</v>
      </c>
      <c r="C60" s="16" t="str">
        <f t="shared" ca="1" si="4"/>
        <v>sep</v>
      </c>
      <c r="D60" s="14">
        <f ca="1">SUMIFS(Betalingen!$L$3:$L$802,Betalingen!$C$3:$C$802,"&gt;="&amp;A60,Betalingen!$C$3:$C$802,"&lt;"&amp;EDATE(A60,1))</f>
        <v>0</v>
      </c>
      <c r="E60" s="14">
        <f ca="1">SUMIFS(Betalingen!$P$3:$P$802,Betalingen!$C$3:$C$802,"&gt;="&amp;A60,Betalingen!$C$3:$C$802,"&lt;"&amp;EDATE(A60,1))</f>
        <v>0</v>
      </c>
      <c r="F60" s="14">
        <f ca="1">SUMIFS(Facturen!$R$3:$R$304,Facturen!$N$3:$N$304,"Voldaan",Facturen!$P$3:$P$304,"&gt;="&amp;A60,Facturen!$P$3:$P$304,"&lt;"&amp;EDATE(A60,1))</f>
        <v>0</v>
      </c>
    </row>
    <row r="61" spans="1:6" x14ac:dyDescent="0.3">
      <c r="A61" s="17">
        <f t="shared" ca="1" si="5"/>
        <v>45931</v>
      </c>
      <c r="B61" s="22">
        <f t="shared" ca="1" si="3"/>
        <v>2025</v>
      </c>
      <c r="C61" s="16" t="str">
        <f t="shared" ca="1" si="4"/>
        <v>okt</v>
      </c>
      <c r="D61" s="14">
        <f ca="1">SUMIFS(Betalingen!$L$3:$L$802,Betalingen!$C$3:$C$802,"&gt;="&amp;A61,Betalingen!$C$3:$C$802,"&lt;"&amp;EDATE(A61,1))</f>
        <v>0</v>
      </c>
      <c r="E61" s="14">
        <f ca="1">SUMIFS(Betalingen!$P$3:$P$802,Betalingen!$C$3:$C$802,"&gt;="&amp;A61,Betalingen!$C$3:$C$802,"&lt;"&amp;EDATE(A61,1))</f>
        <v>0</v>
      </c>
      <c r="F61" s="14">
        <f ca="1">SUMIFS(Facturen!$R$3:$R$304,Facturen!$N$3:$N$304,"Voldaan",Facturen!$P$3:$P$304,"&gt;="&amp;A61,Facturen!$P$3:$P$304,"&lt;"&amp;EDATE(A61,1))</f>
        <v>0</v>
      </c>
    </row>
    <row r="62" spans="1:6" x14ac:dyDescent="0.3">
      <c r="A62" s="17">
        <f t="shared" ca="1" si="5"/>
        <v>45962</v>
      </c>
      <c r="B62" s="22">
        <f t="shared" ca="1" si="3"/>
        <v>2025</v>
      </c>
      <c r="C62" s="16" t="str">
        <f t="shared" ca="1" si="4"/>
        <v>nov</v>
      </c>
      <c r="D62" s="14">
        <f ca="1">SUMIFS(Betalingen!$L$3:$L$802,Betalingen!$C$3:$C$802,"&gt;="&amp;A62,Betalingen!$C$3:$C$802,"&lt;"&amp;EDATE(A62,1))</f>
        <v>0</v>
      </c>
      <c r="E62" s="14">
        <f ca="1">SUMIFS(Betalingen!$P$3:$P$802,Betalingen!$C$3:$C$802,"&gt;="&amp;A62,Betalingen!$C$3:$C$802,"&lt;"&amp;EDATE(A62,1))</f>
        <v>0</v>
      </c>
      <c r="F62" s="14">
        <f ca="1">SUMIFS(Facturen!$R$3:$R$304,Facturen!$N$3:$N$304,"Voldaan",Facturen!$P$3:$P$304,"&gt;="&amp;A62,Facturen!$P$3:$P$304,"&lt;"&amp;EDATE(A62,1))</f>
        <v>0</v>
      </c>
    </row>
    <row r="63" spans="1:6" x14ac:dyDescent="0.3">
      <c r="A63" s="17">
        <f t="shared" ca="1" si="5"/>
        <v>45992</v>
      </c>
      <c r="B63" s="22">
        <f t="shared" ca="1" si="3"/>
        <v>2025</v>
      </c>
      <c r="C63" s="16" t="str">
        <f t="shared" ca="1" si="4"/>
        <v>dec</v>
      </c>
      <c r="D63" s="14">
        <f ca="1">SUMIFS(Betalingen!$L$3:$L$802,Betalingen!$C$3:$C$802,"&gt;="&amp;A63,Betalingen!$C$3:$C$802,"&lt;"&amp;EDATE(A63,1))</f>
        <v>0</v>
      </c>
      <c r="E63" s="14">
        <f ca="1">SUMIFS(Betalingen!$P$3:$P$802,Betalingen!$C$3:$C$802,"&gt;="&amp;A63,Betalingen!$C$3:$C$802,"&lt;"&amp;EDATE(A63,1))</f>
        <v>0</v>
      </c>
      <c r="F63" s="14">
        <f ca="1">SUMIFS(Facturen!$R$3:$R$304,Facturen!$N$3:$N$304,"Voldaan",Facturen!$P$3:$P$304,"&gt;="&amp;A63,Facturen!$P$3:$P$304,"&lt;"&amp;EDATE(A63,1))</f>
        <v>0</v>
      </c>
    </row>
    <row r="64" spans="1:6" x14ac:dyDescent="0.3">
      <c r="A64" s="17">
        <f t="shared" ca="1" si="5"/>
        <v>46023</v>
      </c>
      <c r="B64" s="22">
        <f t="shared" ca="1" si="3"/>
        <v>2026</v>
      </c>
      <c r="C64" s="16" t="str">
        <f t="shared" ca="1" si="4"/>
        <v>jan</v>
      </c>
      <c r="D64" s="14">
        <f ca="1">SUMIFS(Betalingen!$L$3:$L$802,Betalingen!$C$3:$C$802,"&gt;="&amp;A64,Betalingen!$C$3:$C$802,"&lt;"&amp;EDATE(A64,1))</f>
        <v>0</v>
      </c>
      <c r="E64" s="14">
        <f ca="1">SUMIFS(Betalingen!$P$3:$P$802,Betalingen!$C$3:$C$802,"&gt;="&amp;A64,Betalingen!$C$3:$C$802,"&lt;"&amp;EDATE(A64,1))</f>
        <v>0</v>
      </c>
      <c r="F64" s="14">
        <f ca="1">SUMIFS(Facturen!$R$3:$R$304,Facturen!$N$3:$N$304,"Voldaan",Facturen!$P$3:$P$304,"&gt;="&amp;A64,Facturen!$P$3:$P$304,"&lt;"&amp;EDATE(A64,1))</f>
        <v>0</v>
      </c>
    </row>
    <row r="65" spans="1:6" x14ac:dyDescent="0.3">
      <c r="A65" s="17">
        <f t="shared" ca="1" si="5"/>
        <v>46054</v>
      </c>
      <c r="B65" s="22">
        <f t="shared" ca="1" si="3"/>
        <v>2026</v>
      </c>
      <c r="C65" s="16" t="str">
        <f t="shared" ca="1" si="4"/>
        <v>feb</v>
      </c>
      <c r="D65" s="14">
        <f ca="1">SUMIFS(Betalingen!$L$3:$L$802,Betalingen!$C$3:$C$802,"&gt;="&amp;A65,Betalingen!$C$3:$C$802,"&lt;"&amp;EDATE(A65,1))</f>
        <v>0</v>
      </c>
      <c r="E65" s="14">
        <f ca="1">SUMIFS(Betalingen!$P$3:$P$802,Betalingen!$C$3:$C$802,"&gt;="&amp;A65,Betalingen!$C$3:$C$802,"&lt;"&amp;EDATE(A65,1))</f>
        <v>0</v>
      </c>
      <c r="F65" s="14">
        <f ca="1">SUMIFS(Facturen!$R$3:$R$304,Facturen!$N$3:$N$304,"Voldaan",Facturen!$P$3:$P$304,"&gt;="&amp;A65,Facturen!$P$3:$P$304,"&lt;"&amp;EDATE(A65,1))</f>
        <v>0</v>
      </c>
    </row>
    <row r="66" spans="1:6" x14ac:dyDescent="0.3">
      <c r="A66" s="17">
        <f t="shared" ca="1" si="5"/>
        <v>46082</v>
      </c>
      <c r="B66" s="22">
        <f t="shared" ca="1" si="3"/>
        <v>2026</v>
      </c>
      <c r="C66" s="16" t="str">
        <f t="shared" ca="1" si="4"/>
        <v>mrt</v>
      </c>
      <c r="D66" s="14">
        <f ca="1">SUMIFS(Betalingen!$L$3:$L$802,Betalingen!$C$3:$C$802,"&gt;="&amp;A66,Betalingen!$C$3:$C$802,"&lt;"&amp;EDATE(A66,1))</f>
        <v>105446.5</v>
      </c>
      <c r="E66" s="14">
        <f ca="1">SUMIFS(Betalingen!$P$3:$P$802,Betalingen!$C$3:$C$802,"&gt;="&amp;A66,Betalingen!$C$3:$C$802,"&lt;"&amp;EDATE(A66,1))</f>
        <v>0</v>
      </c>
      <c r="F66" s="14">
        <f ca="1">SUMIFS(Facturen!$R$3:$R$304,Facturen!$N$3:$N$304,"Voldaan",Facturen!$P$3:$P$304,"&gt;="&amp;A66,Facturen!$P$3:$P$304,"&lt;"&amp;EDATE(A66,1))</f>
        <v>0</v>
      </c>
    </row>
    <row r="67" spans="1:6" x14ac:dyDescent="0.3">
      <c r="A67" s="17">
        <f t="shared" ca="1" si="5"/>
        <v>46113</v>
      </c>
      <c r="B67" s="22">
        <f t="shared" ca="1" si="3"/>
        <v>2026</v>
      </c>
      <c r="C67" s="16" t="str">
        <f t="shared" ca="1" si="4"/>
        <v>apr</v>
      </c>
      <c r="D67" s="14">
        <f ca="1">SUMIFS(Betalingen!$L$3:$L$802,Betalingen!$C$3:$C$802,"&gt;="&amp;A67,Betalingen!$C$3:$C$802,"&lt;"&amp;EDATE(A67,1))</f>
        <v>0</v>
      </c>
      <c r="E67" s="14">
        <f ca="1">SUMIFS(Betalingen!$P$3:$P$802,Betalingen!$C$3:$C$802,"&gt;="&amp;A67,Betalingen!$C$3:$C$802,"&lt;"&amp;EDATE(A67,1))</f>
        <v>0</v>
      </c>
      <c r="F67" s="14">
        <f ca="1">SUMIFS(Facturen!$R$3:$R$304,Facturen!$N$3:$N$304,"Voldaan",Facturen!$P$3:$P$304,"&gt;="&amp;A67,Facturen!$P$3:$P$304,"&lt;"&amp;EDATE(A67,1))</f>
        <v>0</v>
      </c>
    </row>
    <row r="68" spans="1:6" x14ac:dyDescent="0.3">
      <c r="A68" s="17">
        <f t="shared" ca="1" si="5"/>
        <v>46143</v>
      </c>
      <c r="B68" s="22">
        <f t="shared" ca="1" si="3"/>
        <v>2026</v>
      </c>
      <c r="C68" s="16" t="str">
        <f t="shared" ca="1" si="4"/>
        <v>mei</v>
      </c>
      <c r="D68" s="14">
        <f ca="1">SUMIFS(Betalingen!$L$3:$L$802,Betalingen!$C$3:$C$802,"&gt;="&amp;A68,Betalingen!$C$3:$C$802,"&lt;"&amp;EDATE(A68,1))</f>
        <v>0</v>
      </c>
      <c r="E68" s="14">
        <f ca="1">SUMIFS(Betalingen!$P$3:$P$802,Betalingen!$C$3:$C$802,"&gt;="&amp;A68,Betalingen!$C$3:$C$802,"&lt;"&amp;EDATE(A68,1))</f>
        <v>0</v>
      </c>
      <c r="F68" s="14">
        <f ca="1">SUMIFS(Facturen!$R$3:$R$304,Facturen!$N$3:$N$304,"Voldaan",Facturen!$P$3:$P$304,"&gt;="&amp;A68,Facturen!$P$3:$P$304,"&lt;"&amp;EDATE(A68,1))</f>
        <v>0</v>
      </c>
    </row>
    <row r="69" spans="1:6" x14ac:dyDescent="0.3">
      <c r="A69" s="17">
        <f t="shared" ca="1" si="5"/>
        <v>46174</v>
      </c>
      <c r="B69" s="22">
        <f t="shared" ca="1" si="3"/>
        <v>2026</v>
      </c>
      <c r="C69" s="16" t="str">
        <f t="shared" ca="1" si="4"/>
        <v>jun</v>
      </c>
      <c r="D69" s="14">
        <f ca="1">SUMIFS(Betalingen!$L$3:$L$802,Betalingen!$C$3:$C$802,"&gt;="&amp;A69,Betalingen!$C$3:$C$802,"&lt;"&amp;EDATE(A69,1))</f>
        <v>0</v>
      </c>
      <c r="E69" s="14">
        <f ca="1">SUMIFS(Betalingen!$P$3:$P$802,Betalingen!$C$3:$C$802,"&gt;="&amp;A69,Betalingen!$C$3:$C$802,"&lt;"&amp;EDATE(A69,1))</f>
        <v>0</v>
      </c>
      <c r="F69" s="14">
        <f ca="1">SUMIFS(Facturen!$R$3:$R$304,Facturen!$N$3:$N$304,"Voldaan",Facturen!$P$3:$P$304,"&gt;="&amp;A69,Facturen!$P$3:$P$304,"&lt;"&amp;EDATE(A69,1))</f>
        <v>0</v>
      </c>
    </row>
    <row r="70" spans="1:6" x14ac:dyDescent="0.3">
      <c r="A70" s="17">
        <f t="shared" ca="1" si="5"/>
        <v>46204</v>
      </c>
      <c r="B70" s="22">
        <f t="shared" ca="1" si="3"/>
        <v>2026</v>
      </c>
      <c r="C70" s="16" t="str">
        <f t="shared" ca="1" si="4"/>
        <v>jul</v>
      </c>
      <c r="D70" s="14">
        <f ca="1">SUMIFS(Betalingen!$L$3:$L$802,Betalingen!$C$3:$C$802,"&gt;="&amp;A70,Betalingen!$C$3:$C$802,"&lt;"&amp;EDATE(A70,1))</f>
        <v>0</v>
      </c>
      <c r="E70" s="14">
        <f ca="1">SUMIFS(Betalingen!$P$3:$P$802,Betalingen!$C$3:$C$802,"&gt;="&amp;A70,Betalingen!$C$3:$C$802,"&lt;"&amp;EDATE(A70,1))</f>
        <v>0</v>
      </c>
      <c r="F70" s="14">
        <f ca="1">SUMIFS(Facturen!$R$3:$R$304,Facturen!$N$3:$N$304,"Voldaan",Facturen!$P$3:$P$304,"&gt;="&amp;A70,Facturen!$P$3:$P$304,"&lt;"&amp;EDATE(A70,1))</f>
        <v>0</v>
      </c>
    </row>
    <row r="71" spans="1:6" x14ac:dyDescent="0.3">
      <c r="A71" s="17">
        <f t="shared" ca="1" si="5"/>
        <v>46235</v>
      </c>
      <c r="B71" s="22">
        <f t="shared" ca="1" si="3"/>
        <v>2026</v>
      </c>
      <c r="C71" s="16" t="str">
        <f t="shared" ca="1" si="4"/>
        <v>aug</v>
      </c>
      <c r="D71" s="14">
        <f ca="1">SUMIFS(Betalingen!$L$3:$L$802,Betalingen!$C$3:$C$802,"&gt;="&amp;A71,Betalingen!$C$3:$C$802,"&lt;"&amp;EDATE(A71,1))</f>
        <v>0</v>
      </c>
      <c r="E71" s="14">
        <f ca="1">SUMIFS(Betalingen!$P$3:$P$802,Betalingen!$C$3:$C$802,"&gt;="&amp;A71,Betalingen!$C$3:$C$802,"&lt;"&amp;EDATE(A71,1))</f>
        <v>0</v>
      </c>
      <c r="F71" s="14">
        <f ca="1">SUMIFS(Facturen!$R$3:$R$304,Facturen!$N$3:$N$304,"Voldaan",Facturen!$P$3:$P$304,"&gt;="&amp;A71,Facturen!$P$3:$P$304,"&lt;"&amp;EDATE(A71,1))</f>
        <v>0</v>
      </c>
    </row>
  </sheetData>
  <mergeCells count="4">
    <mergeCell ref="A16:F16"/>
    <mergeCell ref="A5:H5"/>
    <mergeCell ref="A46:F4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Handleiding</vt:lpstr>
      <vt:lpstr>Instellingen</vt:lpstr>
      <vt:lpstr>Facturen</vt:lpstr>
      <vt:lpstr>Betalingen</vt:lpstr>
      <vt:lpstr>Extra_kosten</vt:lpstr>
      <vt:lpstr>Overzicht</vt:lpstr>
      <vt:lpstr>LST_Betalingstype</vt:lpstr>
      <vt:lpstr>LST_FactuurID</vt:lpstr>
      <vt:lpstr>LST_Percentages</vt:lpstr>
      <vt:lpstr>LST_Valuta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2026-01-29T17:20:26Z</dcterms:created>
  <dcterms:modified xsi:type="dcterms:W3CDTF">2026-07-06T13:03:55Z</dcterms:modified>
</cp:coreProperties>
</file>