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41E6F9-5F6E-44E3-89CB-5A1AF503D86D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AIRBNB-inkomsten" sheetId="20" r:id="rId1"/>
    <sheet name="AIRBNB-uitgaven" sheetId="19" r:id="rId2"/>
    <sheet name="Vaste activa" sheetId="1" r:id="rId3"/>
    <sheet name="W &amp; V" sheetId="16" r:id="rId4"/>
    <sheet name="Inkomsten" sheetId="18" r:id="rId5"/>
    <sheet name="Vervoer opbrengst" sheetId="15" r:id="rId6"/>
    <sheet name="Personeelskosten" sheetId="2" r:id="rId7"/>
    <sheet name="Klein materiaal" sheetId="14" r:id="rId8"/>
    <sheet name="Groot materiaal" sheetId="3" r:id="rId9"/>
    <sheet name="Transport &amp; Voertuigen" sheetId="4" r:id="rId10"/>
    <sheet name="Machines &amp; Productie" sheetId="5" r:id="rId11"/>
    <sheet name="Nutsvoorzieningen" sheetId="6" r:id="rId12"/>
    <sheet name="Huisvesting" sheetId="7" r:id="rId13"/>
    <sheet name="Kantoor" sheetId="8" r:id="rId14"/>
    <sheet name="Marketing &amp; Verkoop" sheetId="9" r:id="rId15"/>
    <sheet name="Financiële Kosten" sheetId="10" r:id="rId16"/>
    <sheet name="Belastingen &amp; Overheid" sheetId="11" r:id="rId17"/>
    <sheet name="Afschrijvingen" sheetId="12" r:id="rId18"/>
    <sheet name="Algemene Bedrijfskosten" sheetId="13" r:id="rId19"/>
  </sheets>
  <externalReferences>
    <externalReference r:id="rId20"/>
    <externalReference r:id="rId21"/>
  </externalReferences>
  <definedNames>
    <definedName name="_xlnm._FilterDatabase" localSheetId="17" hidden="1">Afschrijvingen!$A$2:$F$2</definedName>
    <definedName name="_xlnm._FilterDatabase" localSheetId="0" hidden="1">'AIRBNB-inkomsten'!$A$2:$G$2</definedName>
    <definedName name="_xlnm._FilterDatabase" localSheetId="1" hidden="1">'AIRBNB-uitgaven'!$AF$2:$AM$166</definedName>
    <definedName name="_xlnm._FilterDatabase" localSheetId="18" hidden="1">'Algemene Bedrijfskosten'!$A$2:$F$2</definedName>
    <definedName name="_xlnm._FilterDatabase" localSheetId="16" hidden="1">'Belastingen &amp; Overheid'!$A$2:$G$39</definedName>
    <definedName name="_xlnm._FilterDatabase" localSheetId="15" hidden="1">'Financiële Kosten'!$A$2:$F$2</definedName>
    <definedName name="_xlnm._FilterDatabase" localSheetId="8" hidden="1">'Groot materiaal'!$A$2:$I$88</definedName>
    <definedName name="_xlnm._FilterDatabase" localSheetId="12" hidden="1">Huisvesting!$A$1:$D$1</definedName>
    <definedName name="_xlnm._FilterDatabase" localSheetId="4" hidden="1">Inkomsten!$A$2:$W$36</definedName>
    <definedName name="_xlnm._FilterDatabase" localSheetId="13" hidden="1">Kantoor!$A$2:$H$2</definedName>
    <definedName name="_xlnm._FilterDatabase" localSheetId="7" hidden="1">'Klein materiaal'!$A$2:$J$160</definedName>
    <definedName name="_xlnm._FilterDatabase" localSheetId="10" hidden="1">'Machines &amp; Productie'!$A$2:$G$2</definedName>
    <definedName name="_xlnm._FilterDatabase" localSheetId="14" hidden="1">'Marketing &amp; Verkoop'!$A$2:$F$2</definedName>
    <definedName name="_xlnm._FilterDatabase" localSheetId="11" hidden="1">Nutsvoorzieningen!$A$1:$E$83</definedName>
    <definedName name="_xlnm._FilterDatabase" localSheetId="6" hidden="1">Personeelskosten!$A$2:$D$2</definedName>
    <definedName name="_xlnm._FilterDatabase" localSheetId="9" hidden="1">'Transport &amp; Voertuigen'!$A$2:$H$184</definedName>
    <definedName name="_xlnm._FilterDatabase" localSheetId="2" hidden="1">'Vaste activa'!$S$2:$Y$329</definedName>
    <definedName name="_xlnm._FilterDatabase" localSheetId="5" hidden="1">'Vervoer opbrengst'!$A$2:$G$2</definedName>
    <definedName name="AccountCodes">[1]Rekeningschema!$A$3:$A$203</definedName>
    <definedName name="LST_Valuta">[2]Instellingen!$A$8:$A$10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36" i="19" l="1"/>
  <c r="BN37" i="19"/>
  <c r="BN38" i="19"/>
  <c r="BN39" i="19"/>
  <c r="BN40" i="19"/>
  <c r="BN41" i="19"/>
  <c r="BN42" i="19"/>
  <c r="BN43" i="19"/>
  <c r="BN44" i="19"/>
  <c r="BN45" i="19"/>
  <c r="BN46" i="19"/>
  <c r="BN35" i="19"/>
  <c r="BM36" i="19"/>
  <c r="BM37" i="19"/>
  <c r="BM38" i="19"/>
  <c r="BM39" i="19"/>
  <c r="BM40" i="19"/>
  <c r="BM41" i="19"/>
  <c r="BM42" i="19"/>
  <c r="BM43" i="19"/>
  <c r="BM44" i="19"/>
  <c r="BM45" i="19"/>
  <c r="BM46" i="19"/>
  <c r="BM35" i="19"/>
  <c r="BL36" i="19"/>
  <c r="BL37" i="19"/>
  <c r="BL38" i="19"/>
  <c r="BL39" i="19"/>
  <c r="BL40" i="19"/>
  <c r="BL41" i="19"/>
  <c r="BL42" i="19"/>
  <c r="BL43" i="19"/>
  <c r="BL44" i="19"/>
  <c r="BL45" i="19"/>
  <c r="BL46" i="19"/>
  <c r="BL35" i="19"/>
  <c r="BK36" i="19"/>
  <c r="BK37" i="19"/>
  <c r="BK38" i="19"/>
  <c r="BK39" i="19"/>
  <c r="BK40" i="19"/>
  <c r="BK41" i="19"/>
  <c r="BK42" i="19"/>
  <c r="BK43" i="19"/>
  <c r="BK44" i="19"/>
  <c r="BK45" i="19"/>
  <c r="BK46" i="19"/>
  <c r="BK35" i="19"/>
  <c r="BJ36" i="19"/>
  <c r="BJ37" i="19"/>
  <c r="BJ38" i="19"/>
  <c r="BJ39" i="19"/>
  <c r="BJ40" i="19"/>
  <c r="BJ41" i="19"/>
  <c r="BJ42" i="19"/>
  <c r="BJ43" i="19"/>
  <c r="BJ44" i="19"/>
  <c r="BJ45" i="19"/>
  <c r="BJ46" i="19"/>
  <c r="BJ35" i="19"/>
  <c r="BI36" i="19"/>
  <c r="BI37" i="19"/>
  <c r="BI38" i="19"/>
  <c r="BI39" i="19"/>
  <c r="BI40" i="19"/>
  <c r="BI41" i="19"/>
  <c r="BI42" i="19"/>
  <c r="BI43" i="19"/>
  <c r="BI44" i="19"/>
  <c r="BI45" i="19"/>
  <c r="BI46" i="19"/>
  <c r="BI35" i="19"/>
  <c r="BH36" i="19"/>
  <c r="BH37" i="19"/>
  <c r="BH38" i="19"/>
  <c r="BH39" i="19"/>
  <c r="BH40" i="19"/>
  <c r="BH41" i="19"/>
  <c r="BH42" i="19"/>
  <c r="BH43" i="19"/>
  <c r="BH44" i="19"/>
  <c r="BH45" i="19"/>
  <c r="BH46" i="19"/>
  <c r="BH35" i="19"/>
  <c r="BG36" i="19"/>
  <c r="BG37" i="19"/>
  <c r="BG38" i="19"/>
  <c r="BG39" i="19"/>
  <c r="BG40" i="19"/>
  <c r="BG41" i="19"/>
  <c r="BG42" i="19"/>
  <c r="BG43" i="19"/>
  <c r="BG44" i="19"/>
  <c r="BG45" i="19"/>
  <c r="BG46" i="19"/>
  <c r="BG35" i="19"/>
  <c r="BF36" i="19"/>
  <c r="BF37" i="19"/>
  <c r="BF38" i="19"/>
  <c r="BF39" i="19"/>
  <c r="BF40" i="19"/>
  <c r="BF41" i="19"/>
  <c r="BF42" i="19"/>
  <c r="BF43" i="19"/>
  <c r="BF44" i="19"/>
  <c r="BF45" i="19"/>
  <c r="BF46" i="19"/>
  <c r="BF35" i="19"/>
  <c r="BE36" i="19"/>
  <c r="BE37" i="19"/>
  <c r="BE38" i="19"/>
  <c r="BE39" i="19"/>
  <c r="BE40" i="19"/>
  <c r="BE41" i="19"/>
  <c r="BE42" i="19"/>
  <c r="BE43" i="19"/>
  <c r="BE44" i="19"/>
  <c r="BE45" i="19"/>
  <c r="BE46" i="19"/>
  <c r="BE35" i="19"/>
  <c r="BD36" i="19"/>
  <c r="BD37" i="19"/>
  <c r="BD38" i="19"/>
  <c r="BD39" i="19"/>
  <c r="BD40" i="19"/>
  <c r="BD41" i="19"/>
  <c r="BD42" i="19"/>
  <c r="BD43" i="19"/>
  <c r="BD44" i="19"/>
  <c r="BD45" i="19"/>
  <c r="BD46" i="19"/>
  <c r="BD35" i="19"/>
  <c r="BC36" i="19"/>
  <c r="BC37" i="19"/>
  <c r="BC38" i="19"/>
  <c r="BC39" i="19"/>
  <c r="BC40" i="19"/>
  <c r="BC41" i="19"/>
  <c r="BC42" i="19"/>
  <c r="BC43" i="19"/>
  <c r="BC44" i="19"/>
  <c r="BC45" i="19"/>
  <c r="BC46" i="19"/>
  <c r="BC35" i="19"/>
  <c r="BB36" i="19"/>
  <c r="BB37" i="19"/>
  <c r="BB38" i="19"/>
  <c r="BB39" i="19"/>
  <c r="BB40" i="19"/>
  <c r="BB41" i="19"/>
  <c r="BB42" i="19"/>
  <c r="BB43" i="19"/>
  <c r="BB44" i="19"/>
  <c r="BB45" i="19"/>
  <c r="BB46" i="19"/>
  <c r="BB35" i="19"/>
  <c r="BA36" i="19"/>
  <c r="BA37" i="19"/>
  <c r="BA38" i="19"/>
  <c r="BA39" i="19"/>
  <c r="BA40" i="19"/>
  <c r="BA41" i="19"/>
  <c r="BA42" i="19"/>
  <c r="BA43" i="19"/>
  <c r="BA44" i="19"/>
  <c r="BA45" i="19"/>
  <c r="BA46" i="19"/>
  <c r="BA35" i="19"/>
  <c r="AZ36" i="19"/>
  <c r="AZ37" i="19"/>
  <c r="AZ38" i="19"/>
  <c r="AZ39" i="19"/>
  <c r="AZ40" i="19"/>
  <c r="AZ41" i="19"/>
  <c r="AZ42" i="19"/>
  <c r="AZ43" i="19"/>
  <c r="AZ44" i="19"/>
  <c r="AZ45" i="19"/>
  <c r="AZ46" i="19"/>
  <c r="AZ35" i="19"/>
  <c r="AY36" i="19"/>
  <c r="AY37" i="19"/>
  <c r="AY38" i="19"/>
  <c r="AY39" i="19"/>
  <c r="AY40" i="19"/>
  <c r="AY41" i="19"/>
  <c r="AY42" i="19"/>
  <c r="AY43" i="19"/>
  <c r="AY44" i="19"/>
  <c r="AY45" i="19"/>
  <c r="AY46" i="19"/>
  <c r="AY35" i="19"/>
  <c r="AX36" i="19"/>
  <c r="AX37" i="19"/>
  <c r="AX38" i="19"/>
  <c r="AX39" i="19"/>
  <c r="AX40" i="19"/>
  <c r="AX41" i="19"/>
  <c r="AX42" i="19"/>
  <c r="AX43" i="19"/>
  <c r="AX44" i="19"/>
  <c r="AX45" i="19"/>
  <c r="AX46" i="19"/>
  <c r="AX35" i="19"/>
  <c r="AW36" i="19"/>
  <c r="AW37" i="19"/>
  <c r="AW38" i="19"/>
  <c r="AW39" i="19"/>
  <c r="AW40" i="19"/>
  <c r="AW41" i="19"/>
  <c r="AW42" i="19"/>
  <c r="AW43" i="19"/>
  <c r="AW44" i="19"/>
  <c r="AW45" i="19"/>
  <c r="AW46" i="19"/>
  <c r="AW35" i="19"/>
  <c r="BN20" i="19"/>
  <c r="BN21" i="19"/>
  <c r="BN22" i="19"/>
  <c r="BN23" i="19"/>
  <c r="BN24" i="19"/>
  <c r="BN25" i="19"/>
  <c r="BN26" i="19"/>
  <c r="BN27" i="19"/>
  <c r="BN28" i="19"/>
  <c r="BN29" i="19"/>
  <c r="BN30" i="19"/>
  <c r="BN19" i="19"/>
  <c r="BM20" i="19"/>
  <c r="BM21" i="19"/>
  <c r="BM22" i="19"/>
  <c r="BM23" i="19"/>
  <c r="BM24" i="19"/>
  <c r="BM25" i="19"/>
  <c r="BM26" i="19"/>
  <c r="BM27" i="19"/>
  <c r="BM28" i="19"/>
  <c r="BM29" i="19"/>
  <c r="BM30" i="19"/>
  <c r="BM19" i="19"/>
  <c r="BL20" i="19"/>
  <c r="BL21" i="19"/>
  <c r="BL22" i="19"/>
  <c r="BL23" i="19"/>
  <c r="BL24" i="19"/>
  <c r="BL25" i="19"/>
  <c r="BL26" i="19"/>
  <c r="BL27" i="19"/>
  <c r="BL28" i="19"/>
  <c r="BL29" i="19"/>
  <c r="BL30" i="19"/>
  <c r="BL19" i="19"/>
  <c r="BK20" i="19"/>
  <c r="BK21" i="19"/>
  <c r="BK22" i="19"/>
  <c r="BK23" i="19"/>
  <c r="BK24" i="19"/>
  <c r="BK25" i="19"/>
  <c r="BK26" i="19"/>
  <c r="BK27" i="19"/>
  <c r="BK28" i="19"/>
  <c r="BK29" i="19"/>
  <c r="BK30" i="19"/>
  <c r="BK19" i="19"/>
  <c r="BJ20" i="19"/>
  <c r="BJ21" i="19"/>
  <c r="BJ22" i="19"/>
  <c r="BJ23" i="19"/>
  <c r="BJ24" i="19"/>
  <c r="BJ25" i="19"/>
  <c r="BJ26" i="19"/>
  <c r="BJ27" i="19"/>
  <c r="BJ28" i="19"/>
  <c r="BJ29" i="19"/>
  <c r="BJ30" i="19"/>
  <c r="BJ19" i="19"/>
  <c r="BI20" i="19"/>
  <c r="BI21" i="19"/>
  <c r="BI22" i="19"/>
  <c r="BI23" i="19"/>
  <c r="BI24" i="19"/>
  <c r="BI25" i="19"/>
  <c r="BI26" i="19"/>
  <c r="BI27" i="19"/>
  <c r="BI28" i="19"/>
  <c r="BI29" i="19"/>
  <c r="BI30" i="19"/>
  <c r="BI19" i="19"/>
  <c r="BH20" i="19"/>
  <c r="BH21" i="19"/>
  <c r="BH22" i="19"/>
  <c r="BH23" i="19"/>
  <c r="BH24" i="19"/>
  <c r="BH25" i="19"/>
  <c r="BH26" i="19"/>
  <c r="BH27" i="19"/>
  <c r="BH28" i="19"/>
  <c r="BH29" i="19"/>
  <c r="BH30" i="19"/>
  <c r="BH19" i="19"/>
  <c r="BG20" i="19"/>
  <c r="BG21" i="19"/>
  <c r="BG22" i="19"/>
  <c r="BG23" i="19"/>
  <c r="BG24" i="19"/>
  <c r="BG25" i="19"/>
  <c r="BG26" i="19"/>
  <c r="BG27" i="19"/>
  <c r="BG28" i="19"/>
  <c r="BG29" i="19"/>
  <c r="BG30" i="19"/>
  <c r="BG19" i="19"/>
  <c r="BF20" i="19"/>
  <c r="BF21" i="19"/>
  <c r="BF22" i="19"/>
  <c r="BF23" i="19"/>
  <c r="BF24" i="19"/>
  <c r="BF25" i="19"/>
  <c r="BF26" i="19"/>
  <c r="BF27" i="19"/>
  <c r="BF28" i="19"/>
  <c r="BF29" i="19"/>
  <c r="BF30" i="19"/>
  <c r="BF19" i="19"/>
  <c r="BE20" i="19"/>
  <c r="BE21" i="19"/>
  <c r="BE22" i="19"/>
  <c r="BE23" i="19"/>
  <c r="BE24" i="19"/>
  <c r="BE25" i="19"/>
  <c r="BE26" i="19"/>
  <c r="BE27" i="19"/>
  <c r="BE28" i="19"/>
  <c r="BE29" i="19"/>
  <c r="BE30" i="19"/>
  <c r="BE19" i="19"/>
  <c r="BD20" i="19"/>
  <c r="BD21" i="19"/>
  <c r="BD22" i="19"/>
  <c r="BD23" i="19"/>
  <c r="BD24" i="19"/>
  <c r="BD25" i="19"/>
  <c r="BD26" i="19"/>
  <c r="BD27" i="19"/>
  <c r="BD28" i="19"/>
  <c r="BD29" i="19"/>
  <c r="BD30" i="19"/>
  <c r="BD19" i="19"/>
  <c r="BC20" i="19"/>
  <c r="BC21" i="19"/>
  <c r="BC22" i="19"/>
  <c r="BC23" i="19"/>
  <c r="BC24" i="19"/>
  <c r="BC25" i="19"/>
  <c r="BC26" i="19"/>
  <c r="BC27" i="19"/>
  <c r="BC28" i="19"/>
  <c r="BC29" i="19"/>
  <c r="BC30" i="19"/>
  <c r="BC19" i="19"/>
  <c r="BB20" i="19"/>
  <c r="BB21" i="19"/>
  <c r="BB22" i="19"/>
  <c r="BB23" i="19"/>
  <c r="BB24" i="19"/>
  <c r="BB25" i="19"/>
  <c r="BB26" i="19"/>
  <c r="BB27" i="19"/>
  <c r="BB28" i="19"/>
  <c r="BB29" i="19"/>
  <c r="BB30" i="19"/>
  <c r="BB19" i="19"/>
  <c r="BA20" i="19"/>
  <c r="BA21" i="19"/>
  <c r="BA22" i="19"/>
  <c r="BA23" i="19"/>
  <c r="BA24" i="19"/>
  <c r="BA25" i="19"/>
  <c r="BA26" i="19"/>
  <c r="BA27" i="19"/>
  <c r="BA28" i="19"/>
  <c r="BA29" i="19"/>
  <c r="BA30" i="19"/>
  <c r="BA19" i="19"/>
  <c r="AZ20" i="19"/>
  <c r="AZ21" i="19"/>
  <c r="AZ22" i="19"/>
  <c r="AZ23" i="19"/>
  <c r="AZ24" i="19"/>
  <c r="AZ25" i="19"/>
  <c r="AZ26" i="19"/>
  <c r="AZ27" i="19"/>
  <c r="AZ28" i="19"/>
  <c r="AZ29" i="19"/>
  <c r="AZ30" i="19"/>
  <c r="AZ19" i="19"/>
  <c r="AY20" i="19"/>
  <c r="AY21" i="19"/>
  <c r="AY22" i="19"/>
  <c r="AY23" i="19"/>
  <c r="AY24" i="19"/>
  <c r="AY25" i="19"/>
  <c r="AY26" i="19"/>
  <c r="AY27" i="19"/>
  <c r="AY28" i="19"/>
  <c r="AY29" i="19"/>
  <c r="AY30" i="19"/>
  <c r="AY19" i="19"/>
  <c r="AX20" i="19"/>
  <c r="AX21" i="19"/>
  <c r="AX22" i="19"/>
  <c r="AX23" i="19"/>
  <c r="AX24" i="19"/>
  <c r="AX25" i="19"/>
  <c r="AX26" i="19"/>
  <c r="AX27" i="19"/>
  <c r="AX28" i="19"/>
  <c r="AX29" i="19"/>
  <c r="AX30" i="19"/>
  <c r="AX19" i="19"/>
  <c r="AW20" i="19"/>
  <c r="AW21" i="19"/>
  <c r="AW22" i="19"/>
  <c r="AW23" i="19"/>
  <c r="AW24" i="19"/>
  <c r="AW25" i="19"/>
  <c r="AW26" i="19"/>
  <c r="AW27" i="19"/>
  <c r="AW28" i="19"/>
  <c r="AW29" i="19"/>
  <c r="AW30" i="19"/>
  <c r="AW19" i="19"/>
  <c r="AT1" i="19"/>
  <c r="BN4" i="19"/>
  <c r="BN5" i="19"/>
  <c r="BN6" i="19"/>
  <c r="BN7" i="19"/>
  <c r="BN8" i="19"/>
  <c r="BN9" i="19"/>
  <c r="BN10" i="19"/>
  <c r="BN11" i="19"/>
  <c r="BN12" i="19"/>
  <c r="BN13" i="19"/>
  <c r="BN14" i="19"/>
  <c r="BN3" i="19"/>
  <c r="BM4" i="19"/>
  <c r="BM5" i="19"/>
  <c r="BM6" i="19"/>
  <c r="BM7" i="19"/>
  <c r="BM8" i="19"/>
  <c r="BM9" i="19"/>
  <c r="BM10" i="19"/>
  <c r="BM11" i="19"/>
  <c r="BM12" i="19"/>
  <c r="BM13" i="19"/>
  <c r="BM14" i="19"/>
  <c r="BM3" i="19"/>
  <c r="BL4" i="19"/>
  <c r="BL5" i="19"/>
  <c r="BL6" i="19"/>
  <c r="BL7" i="19"/>
  <c r="BL8" i="19"/>
  <c r="BL9" i="19"/>
  <c r="BL10" i="19"/>
  <c r="BL11" i="19"/>
  <c r="BL12" i="19"/>
  <c r="BL13" i="19"/>
  <c r="BL14" i="19"/>
  <c r="BL3" i="19"/>
  <c r="BK4" i="19"/>
  <c r="BK5" i="19"/>
  <c r="BK6" i="19"/>
  <c r="BK7" i="19"/>
  <c r="BK8" i="19"/>
  <c r="BK9" i="19"/>
  <c r="BK10" i="19"/>
  <c r="BK11" i="19"/>
  <c r="BK12" i="19"/>
  <c r="BK13" i="19"/>
  <c r="BK14" i="19"/>
  <c r="BK3" i="19"/>
  <c r="BJ4" i="19"/>
  <c r="BJ5" i="19"/>
  <c r="BJ6" i="19"/>
  <c r="BJ7" i="19"/>
  <c r="BJ8" i="19"/>
  <c r="BJ9" i="19"/>
  <c r="BJ10" i="19"/>
  <c r="BJ11" i="19"/>
  <c r="BJ12" i="19"/>
  <c r="BJ13" i="19"/>
  <c r="BJ14" i="19"/>
  <c r="BJ3" i="19"/>
  <c r="BI4" i="19"/>
  <c r="BI5" i="19"/>
  <c r="BI6" i="19"/>
  <c r="BI7" i="19"/>
  <c r="BI8" i="19"/>
  <c r="BI9" i="19"/>
  <c r="BI10" i="19"/>
  <c r="BI11" i="19"/>
  <c r="BI12" i="19"/>
  <c r="BI13" i="19"/>
  <c r="BI14" i="19"/>
  <c r="BI3" i="19"/>
  <c r="BH4" i="19"/>
  <c r="BH5" i="19"/>
  <c r="BH6" i="19"/>
  <c r="BH7" i="19"/>
  <c r="BH8" i="19"/>
  <c r="BH9" i="19"/>
  <c r="BH10" i="19"/>
  <c r="BH11" i="19"/>
  <c r="BH12" i="19"/>
  <c r="BH13" i="19"/>
  <c r="BH14" i="19"/>
  <c r="BH3" i="19"/>
  <c r="BG4" i="19"/>
  <c r="BG5" i="19"/>
  <c r="BG6" i="19"/>
  <c r="BG7" i="19"/>
  <c r="BG8" i="19"/>
  <c r="BG9" i="19"/>
  <c r="BG10" i="19"/>
  <c r="BG11" i="19"/>
  <c r="BG12" i="19"/>
  <c r="BG13" i="19"/>
  <c r="BG14" i="19"/>
  <c r="BG3" i="19"/>
  <c r="BF3" i="19"/>
  <c r="BN2" i="19"/>
  <c r="BN18" i="19" s="1"/>
  <c r="BN34" i="19" s="1"/>
  <c r="BM2" i="19"/>
  <c r="BM18" i="19" s="1"/>
  <c r="BM34" i="19" s="1"/>
  <c r="BL2" i="19"/>
  <c r="BL18" i="19" s="1"/>
  <c r="BL34" i="19" s="1"/>
  <c r="BK2" i="19"/>
  <c r="BK18" i="19" s="1"/>
  <c r="BK34" i="19" s="1"/>
  <c r="BJ2" i="19"/>
  <c r="BJ18" i="19" s="1"/>
  <c r="BJ34" i="19" s="1"/>
  <c r="BI2" i="19"/>
  <c r="BI18" i="19" s="1"/>
  <c r="BI34" i="19" s="1"/>
  <c r="BH2" i="19"/>
  <c r="BH18" i="19" s="1"/>
  <c r="BH34" i="19" s="1"/>
  <c r="BG2" i="19"/>
  <c r="BG18" i="19" s="1"/>
  <c r="BG34" i="19" s="1"/>
  <c r="BF2" i="19"/>
  <c r="BF18" i="19" s="1"/>
  <c r="BF34" i="19" s="1"/>
  <c r="BE2" i="19"/>
  <c r="BE18" i="19" s="1"/>
  <c r="BE34" i="19" s="1"/>
  <c r="BD2" i="19"/>
  <c r="BD18" i="19" s="1"/>
  <c r="BD34" i="19" s="1"/>
  <c r="BF4" i="19"/>
  <c r="BF5" i="19"/>
  <c r="BF6" i="19"/>
  <c r="BF7" i="19"/>
  <c r="BF8" i="19"/>
  <c r="BF9" i="19"/>
  <c r="BF10" i="19"/>
  <c r="BF11" i="19"/>
  <c r="BF12" i="19"/>
  <c r="BF13" i="19"/>
  <c r="BF14" i="19"/>
  <c r="BE4" i="19"/>
  <c r="BE5" i="19"/>
  <c r="BE6" i="19"/>
  <c r="BE7" i="19"/>
  <c r="BE8" i="19"/>
  <c r="BE9" i="19"/>
  <c r="BE10" i="19"/>
  <c r="BE11" i="19"/>
  <c r="BE12" i="19"/>
  <c r="BE13" i="19"/>
  <c r="BE14" i="19"/>
  <c r="BE3" i="19"/>
  <c r="BD4" i="19"/>
  <c r="BD5" i="19"/>
  <c r="BD6" i="19"/>
  <c r="BD7" i="19"/>
  <c r="BD8" i="19"/>
  <c r="BD9" i="19"/>
  <c r="BD10" i="19"/>
  <c r="BD11" i="19"/>
  <c r="BD12" i="19"/>
  <c r="BD13" i="19"/>
  <c r="BD14" i="19"/>
  <c r="BD3" i="19"/>
  <c r="BC2" i="19"/>
  <c r="BC18" i="19" s="1"/>
  <c r="BC34" i="19" s="1"/>
  <c r="BC4" i="19"/>
  <c r="BC5" i="19"/>
  <c r="BC6" i="19"/>
  <c r="BC7" i="19"/>
  <c r="BC8" i="19"/>
  <c r="BC9" i="19"/>
  <c r="BC10" i="19"/>
  <c r="BC11" i="19"/>
  <c r="BC12" i="19"/>
  <c r="BC13" i="19"/>
  <c r="BC14" i="19"/>
  <c r="BC3" i="19"/>
  <c r="BB4" i="19"/>
  <c r="BB5" i="19"/>
  <c r="BB6" i="19"/>
  <c r="BB7" i="19"/>
  <c r="BB8" i="19"/>
  <c r="BB9" i="19"/>
  <c r="BB10" i="19"/>
  <c r="BB11" i="19"/>
  <c r="BB12" i="19"/>
  <c r="BB13" i="19"/>
  <c r="BB14" i="19"/>
  <c r="BB3" i="19"/>
  <c r="BA4" i="19"/>
  <c r="BA5" i="19"/>
  <c r="BA6" i="19"/>
  <c r="BA7" i="19"/>
  <c r="BA8" i="19"/>
  <c r="BA9" i="19"/>
  <c r="BA10" i="19"/>
  <c r="BA11" i="19"/>
  <c r="BA12" i="19"/>
  <c r="BA13" i="19"/>
  <c r="BA14" i="19"/>
  <c r="BA3" i="19"/>
  <c r="AZ4" i="19"/>
  <c r="AZ5" i="19"/>
  <c r="AZ6" i="19"/>
  <c r="AZ7" i="19"/>
  <c r="AZ8" i="19"/>
  <c r="AZ9" i="19"/>
  <c r="AZ10" i="19"/>
  <c r="AZ11" i="19"/>
  <c r="AZ12" i="19"/>
  <c r="AZ13" i="19"/>
  <c r="AZ14" i="19"/>
  <c r="AZ3" i="19"/>
  <c r="AX4" i="19"/>
  <c r="AX5" i="19"/>
  <c r="AX6" i="19"/>
  <c r="AX7" i="19"/>
  <c r="AX8" i="19"/>
  <c r="AX9" i="19"/>
  <c r="AX10" i="19"/>
  <c r="AX11" i="19"/>
  <c r="AX12" i="19"/>
  <c r="AX13" i="19"/>
  <c r="AX14" i="19"/>
  <c r="AX3" i="19"/>
  <c r="AW4" i="19"/>
  <c r="AW5" i="19"/>
  <c r="AW6" i="19"/>
  <c r="AW7" i="19"/>
  <c r="AW8" i="19"/>
  <c r="AW9" i="19"/>
  <c r="AW10" i="19"/>
  <c r="AW11" i="19"/>
  <c r="AW12" i="19"/>
  <c r="AW13" i="19"/>
  <c r="AW14" i="19"/>
  <c r="AW3" i="19"/>
  <c r="AY4" i="19"/>
  <c r="AY5" i="19"/>
  <c r="AY6" i="19"/>
  <c r="AY7" i="19"/>
  <c r="AY8" i="19"/>
  <c r="AY9" i="19"/>
  <c r="AY10" i="19"/>
  <c r="AY11" i="19"/>
  <c r="AY12" i="19"/>
  <c r="AY13" i="19"/>
  <c r="AY14" i="19"/>
  <c r="AY3" i="19"/>
  <c r="BB2" i="19"/>
  <c r="BB18" i="19" s="1"/>
  <c r="BB34" i="19" s="1"/>
  <c r="BA2" i="19"/>
  <c r="BA18" i="19" s="1"/>
  <c r="BA34" i="19" s="1"/>
  <c r="AZ2" i="19"/>
  <c r="AZ18" i="19" s="1"/>
  <c r="AZ34" i="19" s="1"/>
  <c r="AY2" i="19"/>
  <c r="AY18" i="19" s="1"/>
  <c r="AY34" i="19" s="1"/>
  <c r="AX2" i="19"/>
  <c r="AX18" i="19" s="1"/>
  <c r="AX34" i="19" s="1"/>
  <c r="AW2" i="19"/>
  <c r="AW18" i="19" s="1"/>
  <c r="AW34" i="19" s="1"/>
  <c r="AB2" i="19"/>
  <c r="W39" i="18"/>
  <c r="R39" i="18"/>
  <c r="T39" i="18"/>
  <c r="N39" i="18"/>
  <c r="O39" i="18"/>
  <c r="Q3" i="15"/>
  <c r="BO20" i="19" l="1"/>
  <c r="BA47" i="19"/>
  <c r="BO22" i="19"/>
  <c r="BO23" i="19"/>
  <c r="BO38" i="19"/>
  <c r="BL47" i="19"/>
  <c r="BK47" i="19"/>
  <c r="BD47" i="19"/>
  <c r="BC47" i="19"/>
  <c r="BO46" i="19"/>
  <c r="BO25" i="19"/>
  <c r="BO24" i="19"/>
  <c r="BJ31" i="19"/>
  <c r="BO21" i="19"/>
  <c r="BB31" i="19"/>
  <c r="BK31" i="19"/>
  <c r="BO42" i="19"/>
  <c r="BE31" i="19"/>
  <c r="BM31" i="19"/>
  <c r="AX47" i="19"/>
  <c r="BF47" i="19"/>
  <c r="BN47" i="19"/>
  <c r="BO30" i="19"/>
  <c r="BL31" i="19"/>
  <c r="AW47" i="19"/>
  <c r="AX31" i="19"/>
  <c r="BF31" i="19"/>
  <c r="BN31" i="19"/>
  <c r="AY47" i="19"/>
  <c r="BG47" i="19"/>
  <c r="BO36" i="19"/>
  <c r="BO39" i="19"/>
  <c r="BO40" i="19"/>
  <c r="BO44" i="19"/>
  <c r="BO29" i="19"/>
  <c r="BC31" i="19"/>
  <c r="BE47" i="19"/>
  <c r="BO43" i="19"/>
  <c r="AY31" i="19"/>
  <c r="BG31" i="19"/>
  <c r="AZ47" i="19"/>
  <c r="BH47" i="19"/>
  <c r="BO28" i="19"/>
  <c r="BM47" i="19"/>
  <c r="AZ31" i="19"/>
  <c r="BH31" i="19"/>
  <c r="BI47" i="19"/>
  <c r="BO37" i="19"/>
  <c r="BO41" i="19"/>
  <c r="BO45" i="19"/>
  <c r="BO27" i="19"/>
  <c r="BD31" i="19"/>
  <c r="BA31" i="19"/>
  <c r="BI31" i="19"/>
  <c r="BB47" i="19"/>
  <c r="BJ47" i="19"/>
  <c r="BO26" i="19"/>
  <c r="AW31" i="19"/>
  <c r="BO35" i="19"/>
  <c r="BO19" i="19"/>
  <c r="AW15" i="19"/>
  <c r="AY15" i="19"/>
  <c r="BO9" i="19"/>
  <c r="BO7" i="19"/>
  <c r="BO5" i="19"/>
  <c r="AX15" i="19"/>
  <c r="BO13" i="19"/>
  <c r="BO6" i="19"/>
  <c r="BO14" i="19"/>
  <c r="BO10" i="19"/>
  <c r="BO11" i="19"/>
  <c r="BO12" i="19"/>
  <c r="BO8" i="19"/>
  <c r="M3" i="2"/>
  <c r="AC2" i="19"/>
  <c r="AA2" i="19"/>
  <c r="Z2" i="19"/>
  <c r="Y2" i="19"/>
  <c r="X2" i="19"/>
  <c r="W2" i="19"/>
  <c r="V2" i="19"/>
  <c r="U2" i="19"/>
  <c r="T2" i="19"/>
  <c r="S2" i="19"/>
  <c r="R2" i="19"/>
  <c r="Q2" i="19"/>
  <c r="P2" i="19"/>
  <c r="AP20" i="19"/>
  <c r="AQ20" i="19"/>
  <c r="AR20" i="19"/>
  <c r="E26" i="16"/>
  <c r="BO47" i="19" l="1"/>
  <c r="BO31" i="19"/>
  <c r="AZ15" i="19"/>
  <c r="BA15" i="19"/>
  <c r="E56" i="1"/>
  <c r="C93" i="6"/>
  <c r="F31" i="3"/>
  <c r="AP37" i="18" l="1"/>
  <c r="AQ37" i="18"/>
  <c r="AM37" i="18"/>
  <c r="AM38" i="18" s="1"/>
  <c r="R38" i="18"/>
  <c r="T38" i="18" s="1"/>
  <c r="AP38" i="18" s="1"/>
  <c r="O38" i="18"/>
  <c r="W38" i="18" s="1"/>
  <c r="AQ38" i="18" s="1"/>
  <c r="N38" i="18"/>
  <c r="W37" i="18"/>
  <c r="R37" i="18"/>
  <c r="T37" i="18" s="1"/>
  <c r="N37" i="18"/>
  <c r="O37" i="18"/>
  <c r="AI4" i="18"/>
  <c r="AI6" i="18"/>
  <c r="AI7" i="18"/>
  <c r="AI8" i="18"/>
  <c r="AI11" i="18"/>
  <c r="AI12" i="18"/>
  <c r="AI13" i="18"/>
  <c r="AI14" i="18"/>
  <c r="AB3" i="18"/>
  <c r="AI3" i="18"/>
  <c r="T30" i="18"/>
  <c r="T29" i="18"/>
  <c r="T28" i="18"/>
  <c r="T27" i="18"/>
  <c r="T26" i="18"/>
  <c r="R23" i="18"/>
  <c r="T24" i="18"/>
  <c r="T23" i="18"/>
  <c r="T22" i="18"/>
  <c r="T21" i="18"/>
  <c r="T20" i="18"/>
  <c r="T19" i="18"/>
  <c r="T18" i="18"/>
  <c r="T17" i="18"/>
  <c r="T16" i="18"/>
  <c r="T15" i="18"/>
  <c r="R15" i="18"/>
  <c r="T14" i="18"/>
  <c r="R27" i="18"/>
  <c r="T25" i="18"/>
  <c r="R25" i="18"/>
  <c r="AP25" i="18"/>
  <c r="R36" i="18"/>
  <c r="T36" i="18" s="1"/>
  <c r="O36" i="18"/>
  <c r="W36" i="18" s="1"/>
  <c r="AQ36" i="18" s="1"/>
  <c r="O35" i="18"/>
  <c r="W35" i="18" s="1"/>
  <c r="AQ35" i="18" s="1"/>
  <c r="N36" i="18"/>
  <c r="N35" i="18"/>
  <c r="N34" i="18"/>
  <c r="N33" i="18"/>
  <c r="AP36" i="18"/>
  <c r="AP35" i="18"/>
  <c r="R35" i="18"/>
  <c r="T35" i="18" s="1"/>
  <c r="R9" i="18"/>
  <c r="T9" i="18" s="1"/>
  <c r="AP34" i="18"/>
  <c r="AQ34" i="18"/>
  <c r="R34" i="18"/>
  <c r="T34" i="18" s="1"/>
  <c r="O34" i="18"/>
  <c r="W34" i="18" s="1"/>
  <c r="BC15" i="19" l="1"/>
  <c r="BB15" i="19"/>
  <c r="AI10" i="18"/>
  <c r="R30" i="18"/>
  <c r="R31" i="18"/>
  <c r="T31" i="18" s="1"/>
  <c r="R3" i="18"/>
  <c r="T3" i="18" s="1"/>
  <c r="R4" i="18"/>
  <c r="T4" i="18" s="1"/>
  <c r="AP4" i="18" s="1"/>
  <c r="R5" i="18"/>
  <c r="T5" i="18" s="1"/>
  <c r="AP5" i="18" s="1"/>
  <c r="R6" i="18"/>
  <c r="T6" i="18" s="1"/>
  <c r="AP6" i="18" s="1"/>
  <c r="R7" i="18"/>
  <c r="T7" i="18" s="1"/>
  <c r="AP7" i="18" s="1"/>
  <c r="R8" i="18"/>
  <c r="R10" i="18"/>
  <c r="R11" i="18"/>
  <c r="R12" i="18"/>
  <c r="R13" i="18"/>
  <c r="R14" i="18"/>
  <c r="R16" i="18"/>
  <c r="R17" i="18"/>
  <c r="R18" i="18"/>
  <c r="R19" i="18"/>
  <c r="R20" i="18"/>
  <c r="R21" i="18"/>
  <c r="R22" i="18"/>
  <c r="R24" i="18"/>
  <c r="R26" i="18"/>
  <c r="R28" i="18"/>
  <c r="R29" i="18"/>
  <c r="R32" i="18"/>
  <c r="T32" i="18" s="1"/>
  <c r="AP32" i="18" s="1"/>
  <c r="R33" i="18"/>
  <c r="T33" i="18" s="1"/>
  <c r="AP33" i="18" s="1"/>
  <c r="O33" i="18"/>
  <c r="W33" i="18" s="1"/>
  <c r="AQ33" i="18" s="1"/>
  <c r="AP8" i="18"/>
  <c r="AP9" i="18"/>
  <c r="AP10" i="18"/>
  <c r="AP11" i="18"/>
  <c r="AP12" i="18"/>
  <c r="AP13" i="18"/>
  <c r="AP14" i="18"/>
  <c r="AP15" i="18"/>
  <c r="AP16" i="18"/>
  <c r="AP17" i="18"/>
  <c r="AP18" i="18"/>
  <c r="AP19" i="18"/>
  <c r="AP20" i="18"/>
  <c r="AP21" i="18"/>
  <c r="AP22" i="18"/>
  <c r="AP23" i="18"/>
  <c r="AP24" i="18"/>
  <c r="AP26" i="18"/>
  <c r="AP27" i="18"/>
  <c r="AP28" i="18"/>
  <c r="AP29" i="18"/>
  <c r="AP30" i="18"/>
  <c r="AP31" i="18"/>
  <c r="N4" i="18"/>
  <c r="N11" i="18"/>
  <c r="AM4" i="18"/>
  <c r="AM5" i="18" s="1"/>
  <c r="AM6" i="18" s="1"/>
  <c r="AM7" i="18" s="1"/>
  <c r="AM8" i="18" s="1"/>
  <c r="AM9" i="18" s="1"/>
  <c r="AM10" i="18" s="1"/>
  <c r="AM11" i="18" s="1"/>
  <c r="AM12" i="18" s="1"/>
  <c r="AM13" i="18" s="1"/>
  <c r="AM14" i="18" s="1"/>
  <c r="AM15" i="18" s="1"/>
  <c r="AM16" i="18" s="1"/>
  <c r="AM17" i="18" s="1"/>
  <c r="AM18" i="18" s="1"/>
  <c r="AM19" i="18" s="1"/>
  <c r="AM20" i="18" s="1"/>
  <c r="AM21" i="18" s="1"/>
  <c r="AM22" i="18" s="1"/>
  <c r="AM23" i="18" s="1"/>
  <c r="AM24" i="18" s="1"/>
  <c r="AM25" i="18" s="1"/>
  <c r="AM26" i="18" s="1"/>
  <c r="AM27" i="18" s="1"/>
  <c r="AM28" i="18" s="1"/>
  <c r="AM29" i="18" s="1"/>
  <c r="AM30" i="18" s="1"/>
  <c r="AM31" i="18" s="1"/>
  <c r="AM32" i="18" s="1"/>
  <c r="AM33" i="18" s="1"/>
  <c r="AM34" i="18" s="1"/>
  <c r="AM35" i="18" s="1"/>
  <c r="AM36" i="18" s="1"/>
  <c r="AQ40" i="18"/>
  <c r="AQ41" i="18"/>
  <c r="AP40" i="18"/>
  <c r="AP41" i="18"/>
  <c r="BD15" i="19" l="1"/>
  <c r="AP3" i="18"/>
  <c r="AP42" i="18" s="1"/>
  <c r="AP44" i="18" s="1"/>
  <c r="D6" i="16"/>
  <c r="AR2" i="14"/>
  <c r="AR18" i="14" s="1"/>
  <c r="AQ2" i="14"/>
  <c r="AQ18" i="14" s="1"/>
  <c r="AP2" i="14"/>
  <c r="AP18" i="14" s="1"/>
  <c r="AO2" i="14"/>
  <c r="AO18" i="14" s="1"/>
  <c r="AN2" i="14"/>
  <c r="AN18" i="14" s="1"/>
  <c r="AM2" i="14"/>
  <c r="AM18" i="14" s="1"/>
  <c r="AL2" i="14"/>
  <c r="AL18" i="14" s="1"/>
  <c r="AK2" i="14"/>
  <c r="AK18" i="14" s="1"/>
  <c r="AJ2" i="14"/>
  <c r="AJ18" i="14" s="1"/>
  <c r="AI2" i="14"/>
  <c r="AI18" i="14" s="1"/>
  <c r="AH2" i="14"/>
  <c r="AH18" i="14" s="1"/>
  <c r="AG2" i="14"/>
  <c r="AG18" i="14" s="1"/>
  <c r="AF2" i="14"/>
  <c r="AF18" i="14" s="1"/>
  <c r="AE2" i="14"/>
  <c r="AE18" i="14" s="1"/>
  <c r="AD2" i="14"/>
  <c r="AD18" i="14" s="1"/>
  <c r="AC2" i="14"/>
  <c r="AC18" i="14" s="1"/>
  <c r="AB2" i="14"/>
  <c r="AB18" i="14" s="1"/>
  <c r="Y2" i="14"/>
  <c r="Y18" i="14" s="1"/>
  <c r="X2" i="14"/>
  <c r="X18" i="14" s="1"/>
  <c r="W2" i="14"/>
  <c r="W18" i="14" s="1"/>
  <c r="AA2" i="14"/>
  <c r="AA18" i="14" s="1"/>
  <c r="Z2" i="14"/>
  <c r="Z18" i="14" s="1"/>
  <c r="L13" i="15"/>
  <c r="K11" i="15"/>
  <c r="K13" i="15" s="1"/>
  <c r="BE15" i="19" l="1"/>
  <c r="D27" i="13"/>
  <c r="BO4" i="19" l="1"/>
  <c r="BF15" i="19"/>
  <c r="B26" i="3"/>
  <c r="AP14" i="19" l="1"/>
  <c r="AQ14" i="19"/>
  <c r="AR14" i="19"/>
  <c r="AR18" i="19"/>
  <c r="AQ18" i="19"/>
  <c r="AP18" i="19"/>
  <c r="AP17" i="19"/>
  <c r="AQ17" i="19"/>
  <c r="AR17" i="19"/>
  <c r="AR4" i="19"/>
  <c r="AR5" i="19"/>
  <c r="AR6" i="19"/>
  <c r="AR7" i="19"/>
  <c r="AR8" i="19"/>
  <c r="AR9" i="19"/>
  <c r="AR10" i="19"/>
  <c r="AR11" i="19"/>
  <c r="AR12" i="19"/>
  <c r="AR13" i="19"/>
  <c r="AR15" i="19"/>
  <c r="AR16" i="19"/>
  <c r="AR19" i="19"/>
  <c r="AR3" i="19"/>
  <c r="AQ4" i="19"/>
  <c r="AQ5" i="19"/>
  <c r="AQ6" i="19"/>
  <c r="AQ7" i="19"/>
  <c r="AQ8" i="19"/>
  <c r="AQ9" i="19"/>
  <c r="AQ10" i="19"/>
  <c r="AQ11" i="19"/>
  <c r="AQ12" i="19"/>
  <c r="AQ13" i="19"/>
  <c r="AQ15" i="19"/>
  <c r="AQ16" i="19"/>
  <c r="AQ19" i="19"/>
  <c r="AQ3" i="19"/>
  <c r="AP4" i="19"/>
  <c r="AP5" i="19"/>
  <c r="AP6" i="19"/>
  <c r="AP7" i="19"/>
  <c r="AP8" i="19"/>
  <c r="AP9" i="19"/>
  <c r="AP10" i="19"/>
  <c r="AP11" i="19"/>
  <c r="AP12" i="19"/>
  <c r="AP13" i="19"/>
  <c r="AP15" i="19"/>
  <c r="AP16" i="19"/>
  <c r="AP19" i="19"/>
  <c r="AP3" i="19"/>
  <c r="AQ22" i="19" l="1"/>
  <c r="AQ25" i="19" s="1"/>
  <c r="AR22" i="19"/>
  <c r="AR25" i="19" s="1"/>
  <c r="BH15" i="19"/>
  <c r="BG15" i="19"/>
  <c r="AP22" i="19"/>
  <c r="AP25" i="19" s="1"/>
  <c r="R4" i="20"/>
  <c r="R5" i="20"/>
  <c r="R6" i="20"/>
  <c r="R7" i="20"/>
  <c r="R8" i="20"/>
  <c r="R9" i="20"/>
  <c r="R10" i="20"/>
  <c r="R11" i="20"/>
  <c r="R12" i="20"/>
  <c r="R13" i="20"/>
  <c r="R14" i="20"/>
  <c r="R3" i="20"/>
  <c r="Y15" i="20"/>
  <c r="Y4" i="20"/>
  <c r="Y5" i="20"/>
  <c r="Y6" i="20"/>
  <c r="Y7" i="20"/>
  <c r="Y8" i="20"/>
  <c r="Y9" i="20"/>
  <c r="Y10" i="20"/>
  <c r="Y11" i="20"/>
  <c r="Y12" i="20"/>
  <c r="Y13" i="20"/>
  <c r="Y14" i="20"/>
  <c r="Y3" i="20"/>
  <c r="X4" i="20"/>
  <c r="X5" i="20"/>
  <c r="X6" i="20"/>
  <c r="X7" i="20"/>
  <c r="X8" i="20"/>
  <c r="X9" i="20"/>
  <c r="X10" i="20"/>
  <c r="X11" i="20"/>
  <c r="X12" i="20"/>
  <c r="X13" i="20"/>
  <c r="X14" i="20"/>
  <c r="X3" i="20"/>
  <c r="W4" i="20"/>
  <c r="W5" i="20"/>
  <c r="W6" i="20"/>
  <c r="W7" i="20"/>
  <c r="W8" i="20"/>
  <c r="W9" i="20"/>
  <c r="W10" i="20"/>
  <c r="W11" i="20"/>
  <c r="W12" i="20"/>
  <c r="W13" i="20"/>
  <c r="W14" i="20"/>
  <c r="W3" i="20"/>
  <c r="P3" i="20"/>
  <c r="P15" i="20" s="1"/>
  <c r="P4" i="20"/>
  <c r="P5" i="20"/>
  <c r="P6" i="20"/>
  <c r="P7" i="20"/>
  <c r="P8" i="20"/>
  <c r="P9" i="20"/>
  <c r="P10" i="20"/>
  <c r="P11" i="20"/>
  <c r="P12" i="20"/>
  <c r="P13" i="20"/>
  <c r="P14" i="20"/>
  <c r="K3" i="20"/>
  <c r="K8" i="20" s="1"/>
  <c r="K10" i="20" s="1"/>
  <c r="E6" i="20"/>
  <c r="Q6" i="20"/>
  <c r="Q2" i="20"/>
  <c r="O13" i="18"/>
  <c r="O14" i="18"/>
  <c r="O15" i="18"/>
  <c r="O16" i="18"/>
  <c r="O17" i="18"/>
  <c r="O18" i="18"/>
  <c r="O19" i="18"/>
  <c r="W19" i="18" s="1"/>
  <c r="AQ19" i="18" s="1"/>
  <c r="O20" i="18"/>
  <c r="O21" i="18"/>
  <c r="O22" i="18"/>
  <c r="W22" i="18" s="1"/>
  <c r="AQ22" i="18" s="1"/>
  <c r="O23" i="18"/>
  <c r="O24" i="18"/>
  <c r="O25" i="18"/>
  <c r="W25" i="18" s="1"/>
  <c r="O26" i="18"/>
  <c r="O27" i="18"/>
  <c r="O28" i="18"/>
  <c r="O29" i="18"/>
  <c r="O30" i="18"/>
  <c r="O31" i="18"/>
  <c r="W31" i="18" s="1"/>
  <c r="O32" i="18"/>
  <c r="O4" i="18"/>
  <c r="O5" i="18"/>
  <c r="O6" i="18"/>
  <c r="W6" i="18" s="1"/>
  <c r="AQ6" i="18" s="1"/>
  <c r="O7" i="18"/>
  <c r="O8" i="18"/>
  <c r="O9" i="18"/>
  <c r="O10" i="18"/>
  <c r="O11" i="18"/>
  <c r="W11" i="18" s="1"/>
  <c r="AQ11" i="18" s="1"/>
  <c r="O12" i="18"/>
  <c r="O3" i="18"/>
  <c r="BI15" i="19" l="1"/>
  <c r="AQ31" i="18"/>
  <c r="AI9" i="18"/>
  <c r="W9" i="18"/>
  <c r="X15" i="20"/>
  <c r="W15" i="20"/>
  <c r="Q7" i="20"/>
  <c r="Q14" i="20"/>
  <c r="Q11" i="20"/>
  <c r="Q3" i="20"/>
  <c r="Q5" i="20"/>
  <c r="Q9" i="20"/>
  <c r="Q12" i="20"/>
  <c r="J3" i="20"/>
  <c r="J4" i="20"/>
  <c r="Q4" i="20"/>
  <c r="Q8" i="20"/>
  <c r="Q10" i="20"/>
  <c r="Q13" i="20"/>
  <c r="X289" i="1"/>
  <c r="X287" i="1"/>
  <c r="BA4" i="1"/>
  <c r="BT4" i="1" s="1"/>
  <c r="CM4" i="1" s="1"/>
  <c r="DF4" i="1" s="1"/>
  <c r="AU4" i="1"/>
  <c r="BN4" i="1" s="1"/>
  <c r="CG4" i="1" s="1"/>
  <c r="AT4" i="1"/>
  <c r="BM4" i="1" s="1"/>
  <c r="CF4" i="1" s="1"/>
  <c r="AS4" i="1"/>
  <c r="BL4" i="1" s="1"/>
  <c r="CE4" i="1" s="1"/>
  <c r="CX4" i="1" s="1"/>
  <c r="DQ4" i="1" s="1"/>
  <c r="AR4" i="1"/>
  <c r="BK4" i="1" s="1"/>
  <c r="CD4" i="1" s="1"/>
  <c r="CW4" i="1" s="1"/>
  <c r="DP4" i="1" s="1"/>
  <c r="AQ4" i="1"/>
  <c r="BJ4" i="1" s="1"/>
  <c r="CC4" i="1" s="1"/>
  <c r="CV4" i="1" s="1"/>
  <c r="DO4" i="1" s="1"/>
  <c r="AP4" i="1"/>
  <c r="BI4" i="1" s="1"/>
  <c r="CB4" i="1" s="1"/>
  <c r="CU4" i="1" s="1"/>
  <c r="DN4" i="1" s="1"/>
  <c r="AO4" i="1"/>
  <c r="BH4" i="1" s="1"/>
  <c r="CA4" i="1" s="1"/>
  <c r="CT4" i="1" s="1"/>
  <c r="DM4" i="1" s="1"/>
  <c r="AN4" i="1"/>
  <c r="BG4" i="1" s="1"/>
  <c r="BZ4" i="1" s="1"/>
  <c r="CS4" i="1" s="1"/>
  <c r="DL4" i="1" s="1"/>
  <c r="AM4" i="1"/>
  <c r="BF4" i="1" s="1"/>
  <c r="BY4" i="1" s="1"/>
  <c r="CR4" i="1" s="1"/>
  <c r="DK4" i="1" s="1"/>
  <c r="AL4" i="1"/>
  <c r="BE4" i="1" s="1"/>
  <c r="BX4" i="1" s="1"/>
  <c r="CQ4" i="1" s="1"/>
  <c r="DJ4" i="1" s="1"/>
  <c r="AK4" i="1"/>
  <c r="BD4" i="1" s="1"/>
  <c r="BW4" i="1" s="1"/>
  <c r="CP4" i="1" s="1"/>
  <c r="DI4" i="1" s="1"/>
  <c r="AJ4" i="1"/>
  <c r="BC4" i="1" s="1"/>
  <c r="BV4" i="1" s="1"/>
  <c r="CO4" i="1" s="1"/>
  <c r="DH4" i="1" s="1"/>
  <c r="AI4" i="1"/>
  <c r="BB4" i="1" s="1"/>
  <c r="BU4" i="1" s="1"/>
  <c r="CN4" i="1" s="1"/>
  <c r="DG4" i="1" s="1"/>
  <c r="AH4" i="1"/>
  <c r="BJ15" i="19" l="1"/>
  <c r="AQ9" i="18"/>
  <c r="AI5" i="18"/>
  <c r="Q15" i="20"/>
  <c r="R15" i="20"/>
  <c r="J8" i="20"/>
  <c r="J10" i="20" s="1"/>
  <c r="CY4" i="1"/>
  <c r="CZ4" i="1"/>
  <c r="DS4" i="1" l="1"/>
  <c r="DR4" i="1"/>
  <c r="BK15" i="19" l="1"/>
  <c r="X269" i="1"/>
  <c r="X235" i="1"/>
  <c r="X217" i="1"/>
  <c r="X187" i="1"/>
  <c r="X173" i="1"/>
  <c r="X172" i="1"/>
  <c r="X162" i="1"/>
  <c r="X121" i="1"/>
  <c r="X133" i="1" s="1"/>
  <c r="X143" i="1" s="1"/>
  <c r="X152" i="1" s="1"/>
  <c r="F145" i="14"/>
  <c r="E10" i="1"/>
  <c r="G10" i="1"/>
  <c r="T166" i="1"/>
  <c r="Y84" i="1"/>
  <c r="Y85" i="1" s="1"/>
  <c r="Y87" i="1" s="1"/>
  <c r="X85" i="1"/>
  <c r="X70" i="1"/>
  <c r="X63" i="1"/>
  <c r="X55" i="1"/>
  <c r="BL15" i="19" l="1"/>
  <c r="BM15" i="19"/>
  <c r="X155" i="1"/>
  <c r="X170" i="1" s="1"/>
  <c r="X171" i="1" s="1"/>
  <c r="X150" i="1"/>
  <c r="X49" i="1"/>
  <c r="X47" i="1"/>
  <c r="X21" i="1"/>
  <c r="X23" i="1"/>
  <c r="X28" i="1" s="1"/>
  <c r="X31" i="1" s="1"/>
  <c r="X33" i="1" s="1"/>
  <c r="X34" i="1" s="1"/>
  <c r="X42" i="1" s="1"/>
  <c r="X45" i="1" s="1"/>
  <c r="X50" i="1" s="1"/>
  <c r="E10" i="19"/>
  <c r="E9" i="19"/>
  <c r="E8" i="19"/>
  <c r="E7" i="19"/>
  <c r="E6" i="19"/>
  <c r="E5" i="19"/>
  <c r="H3" i="2"/>
  <c r="E4" i="19"/>
  <c r="X6" i="1"/>
  <c r="X4" i="1"/>
  <c r="X3" i="1"/>
  <c r="X242" i="1"/>
  <c r="X243" i="1" s="1"/>
  <c r="X43" i="1"/>
  <c r="X37" i="1" s="1"/>
  <c r="X25" i="1" s="1"/>
  <c r="J10" i="19" l="1"/>
  <c r="Z11" i="19"/>
  <c r="Z10" i="19"/>
  <c r="AC7" i="19"/>
  <c r="AC3" i="19"/>
  <c r="AB11" i="19"/>
  <c r="AA7" i="19"/>
  <c r="AA3" i="19"/>
  <c r="Y5" i="19"/>
  <c r="Y13" i="19"/>
  <c r="X9" i="19"/>
  <c r="W5" i="19"/>
  <c r="W13" i="19"/>
  <c r="V9" i="19"/>
  <c r="U5" i="19"/>
  <c r="U13" i="19"/>
  <c r="T9" i="19"/>
  <c r="S5" i="19"/>
  <c r="S13" i="19"/>
  <c r="R9" i="19"/>
  <c r="Q11" i="19"/>
  <c r="P6" i="19"/>
  <c r="P14" i="19"/>
  <c r="AB10" i="19"/>
  <c r="W12" i="19"/>
  <c r="R8" i="19"/>
  <c r="Z3" i="19"/>
  <c r="Z12" i="19"/>
  <c r="AC8" i="19"/>
  <c r="AB4" i="19"/>
  <c r="AB12" i="19"/>
  <c r="AA8" i="19"/>
  <c r="Y6" i="19"/>
  <c r="Y14" i="19"/>
  <c r="X10" i="19"/>
  <c r="W6" i="19"/>
  <c r="W14" i="19"/>
  <c r="V10" i="19"/>
  <c r="U6" i="19"/>
  <c r="U14" i="19"/>
  <c r="T10" i="19"/>
  <c r="S6" i="19"/>
  <c r="S14" i="19"/>
  <c r="R10" i="19"/>
  <c r="Q4" i="19"/>
  <c r="Q12" i="19"/>
  <c r="P7" i="19"/>
  <c r="Y12" i="19"/>
  <c r="S12" i="19"/>
  <c r="Z4" i="19"/>
  <c r="Z13" i="19"/>
  <c r="AC9" i="19"/>
  <c r="AB5" i="19"/>
  <c r="AB13" i="19"/>
  <c r="AA9" i="19"/>
  <c r="Y7" i="19"/>
  <c r="Y3" i="19"/>
  <c r="X11" i="19"/>
  <c r="W7" i="19"/>
  <c r="W3" i="19"/>
  <c r="V11" i="19"/>
  <c r="U7" i="19"/>
  <c r="U3" i="19"/>
  <c r="T11" i="19"/>
  <c r="S7" i="19"/>
  <c r="S3" i="19"/>
  <c r="R11" i="19"/>
  <c r="Q5" i="19"/>
  <c r="Q13" i="19"/>
  <c r="P8" i="19"/>
  <c r="W4" i="19"/>
  <c r="T8" i="19"/>
  <c r="Z5" i="19"/>
  <c r="Z14" i="19"/>
  <c r="AC10" i="19"/>
  <c r="AB6" i="19"/>
  <c r="AB14" i="19"/>
  <c r="AA10" i="19"/>
  <c r="Y8" i="19"/>
  <c r="X4" i="19"/>
  <c r="X12" i="19"/>
  <c r="W8" i="19"/>
  <c r="V4" i="19"/>
  <c r="V12" i="19"/>
  <c r="U8" i="19"/>
  <c r="T4" i="19"/>
  <c r="T12" i="19"/>
  <c r="S8" i="19"/>
  <c r="R4" i="19"/>
  <c r="R12" i="19"/>
  <c r="Q6" i="19"/>
  <c r="Q14" i="19"/>
  <c r="P9" i="19"/>
  <c r="X8" i="19"/>
  <c r="S4" i="19"/>
  <c r="Z6" i="19"/>
  <c r="AC11" i="19"/>
  <c r="AB7" i="19"/>
  <c r="AB3" i="19"/>
  <c r="AA11" i="19"/>
  <c r="Y9" i="19"/>
  <c r="X5" i="19"/>
  <c r="X13" i="19"/>
  <c r="W9" i="19"/>
  <c r="V5" i="19"/>
  <c r="V13" i="19"/>
  <c r="U9" i="19"/>
  <c r="T5" i="19"/>
  <c r="T13" i="19"/>
  <c r="S9" i="19"/>
  <c r="R5" i="19"/>
  <c r="R13" i="19"/>
  <c r="Q7" i="19"/>
  <c r="Q3" i="19"/>
  <c r="P10" i="19"/>
  <c r="AC14" i="19"/>
  <c r="AA14" i="19"/>
  <c r="U12" i="19"/>
  <c r="P13" i="19"/>
  <c r="Z7" i="19"/>
  <c r="AC4" i="19"/>
  <c r="AC12" i="19"/>
  <c r="AB8" i="19"/>
  <c r="AA4" i="19"/>
  <c r="AA12" i="19"/>
  <c r="Y10" i="19"/>
  <c r="X6" i="19"/>
  <c r="X14" i="19"/>
  <c r="W10" i="19"/>
  <c r="V6" i="19"/>
  <c r="V14" i="19"/>
  <c r="U10" i="19"/>
  <c r="T6" i="19"/>
  <c r="T14" i="19"/>
  <c r="S10" i="19"/>
  <c r="R6" i="19"/>
  <c r="R14" i="19"/>
  <c r="Q8" i="19"/>
  <c r="P3" i="19"/>
  <c r="P11" i="19"/>
  <c r="Z9" i="19"/>
  <c r="AA6" i="19"/>
  <c r="V8" i="19"/>
  <c r="Q10" i="19"/>
  <c r="Z8" i="19"/>
  <c r="AC5" i="19"/>
  <c r="AC13" i="19"/>
  <c r="AB9" i="19"/>
  <c r="AA5" i="19"/>
  <c r="AA13" i="19"/>
  <c r="Y11" i="19"/>
  <c r="X7" i="19"/>
  <c r="X3" i="19"/>
  <c r="W11" i="19"/>
  <c r="V7" i="19"/>
  <c r="V3" i="19"/>
  <c r="U11" i="19"/>
  <c r="T7" i="19"/>
  <c r="T3" i="19"/>
  <c r="S11" i="19"/>
  <c r="R7" i="19"/>
  <c r="R3" i="19"/>
  <c r="Q9" i="19"/>
  <c r="P4" i="19"/>
  <c r="P12" i="19"/>
  <c r="AC6" i="19"/>
  <c r="Y4" i="19"/>
  <c r="U4" i="19"/>
  <c r="P5" i="19"/>
  <c r="X35" i="1"/>
  <c r="J9" i="19"/>
  <c r="J8" i="19"/>
  <c r="J15" i="19"/>
  <c r="J14" i="19"/>
  <c r="J13" i="19"/>
  <c r="J12" i="19"/>
  <c r="J4" i="19"/>
  <c r="J7" i="19"/>
  <c r="J6" i="19"/>
  <c r="J11" i="19"/>
  <c r="J3" i="19"/>
  <c r="J16" i="19"/>
  <c r="J5" i="19"/>
  <c r="X44" i="1"/>
  <c r="BN15" i="19" l="1"/>
  <c r="X15" i="19"/>
  <c r="Y15" i="19"/>
  <c r="AD5" i="19"/>
  <c r="AA15" i="19"/>
  <c r="T15" i="19"/>
  <c r="AD13" i="19"/>
  <c r="U15" i="19"/>
  <c r="AD14" i="19"/>
  <c r="AD8" i="19"/>
  <c r="AD4" i="19"/>
  <c r="AD12" i="19"/>
  <c r="AD9" i="19"/>
  <c r="AC15" i="19"/>
  <c r="V15" i="19"/>
  <c r="AD11" i="19"/>
  <c r="AD6" i="19"/>
  <c r="W15" i="19"/>
  <c r="P15" i="19"/>
  <c r="AD3" i="19"/>
  <c r="AD10" i="19"/>
  <c r="AB15" i="19"/>
  <c r="Z15" i="19"/>
  <c r="R15" i="19"/>
  <c r="Q15" i="19"/>
  <c r="AD7" i="19"/>
  <c r="S15" i="19"/>
  <c r="J19" i="19"/>
  <c r="X46" i="1"/>
  <c r="E4" i="11"/>
  <c r="E3" i="11"/>
  <c r="E8" i="11"/>
  <c r="E7" i="11"/>
  <c r="BO3" i="19" l="1"/>
  <c r="BO15" i="19" s="1"/>
  <c r="AD15" i="19"/>
  <c r="E4" i="1"/>
  <c r="E5" i="1"/>
  <c r="E55" i="1"/>
  <c r="E54" i="1"/>
  <c r="E53" i="1"/>
  <c r="E52" i="1"/>
  <c r="E51" i="1"/>
  <c r="E50" i="1"/>
  <c r="X66" i="1" l="1"/>
  <c r="G49" i="1"/>
  <c r="G48" i="1"/>
  <c r="G47" i="1"/>
  <c r="G46" i="1"/>
  <c r="G43" i="1"/>
  <c r="G40" i="1"/>
  <c r="G44" i="1" s="1"/>
  <c r="G39" i="1"/>
  <c r="G42" i="1" s="1"/>
  <c r="G38" i="1"/>
  <c r="G45" i="1" s="1"/>
  <c r="G34" i="1"/>
  <c r="G35" i="1" s="1"/>
  <c r="G36" i="1" s="1"/>
  <c r="G33" i="1"/>
  <c r="E49" i="1"/>
  <c r="E48" i="1"/>
  <c r="E47" i="1"/>
  <c r="E46" i="1"/>
  <c r="E45" i="1"/>
  <c r="E44" i="1"/>
  <c r="E43" i="1"/>
  <c r="E42" i="1"/>
  <c r="E41" i="1"/>
  <c r="E40" i="1"/>
  <c r="E39" i="1"/>
  <c r="E32" i="1"/>
  <c r="E33" i="1"/>
  <c r="E34" i="1"/>
  <c r="E35" i="1"/>
  <c r="E36" i="1"/>
  <c r="E37" i="1"/>
  <c r="E38" i="1"/>
  <c r="G17" i="1"/>
  <c r="G27" i="1"/>
  <c r="G11" i="1"/>
  <c r="G6" i="1"/>
  <c r="G7" i="1" s="1"/>
  <c r="G22" i="1"/>
  <c r="G16" i="1"/>
  <c r="G26" i="1"/>
  <c r="G28" i="1" s="1"/>
  <c r="G25" i="1"/>
  <c r="G19" i="1"/>
  <c r="G18" i="1"/>
  <c r="G30" i="1"/>
  <c r="G29" i="1"/>
  <c r="G31" i="1"/>
  <c r="G3" i="1"/>
  <c r="E6" i="1"/>
  <c r="E7" i="1"/>
  <c r="E8" i="1"/>
  <c r="E9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" i="1"/>
  <c r="BI8" i="1" l="1"/>
  <c r="X184" i="1"/>
  <c r="AQ14" i="1" s="1"/>
  <c r="X110" i="1"/>
  <c r="CO14" i="1" s="1"/>
  <c r="G37" i="1"/>
  <c r="G41" i="1"/>
  <c r="G8" i="1"/>
  <c r="BK14" i="1" l="1"/>
  <c r="AO16" i="1"/>
  <c r="BD6" i="1"/>
  <c r="AN7" i="1"/>
  <c r="AS13" i="1"/>
  <c r="BV5" i="1"/>
  <c r="AQ12" i="1"/>
  <c r="BH9" i="1"/>
  <c r="BI6" i="1"/>
  <c r="AB10" i="1"/>
  <c r="BE7" i="1"/>
  <c r="AM14" i="1"/>
  <c r="BZ9" i="1"/>
  <c r="CB7" i="1"/>
  <c r="AH13" i="1"/>
  <c r="AR5" i="1"/>
  <c r="BA16" i="1"/>
  <c r="DF8" i="1"/>
  <c r="BJ16" i="1"/>
  <c r="BJ5" i="1"/>
  <c r="DF6" i="1"/>
  <c r="BE6" i="1"/>
  <c r="BE10" i="1"/>
  <c r="BF13" i="1"/>
  <c r="DM6" i="1"/>
  <c r="CE5" i="1"/>
  <c r="CO11" i="1"/>
  <c r="CS13" i="1"/>
  <c r="CW16" i="1"/>
  <c r="DO11" i="1"/>
  <c r="CN5" i="1"/>
  <c r="CN12" i="1"/>
  <c r="CF7" i="1"/>
  <c r="CD8" i="1"/>
  <c r="CC15" i="1"/>
  <c r="DH9" i="1"/>
  <c r="CP10" i="1"/>
  <c r="CE10" i="1"/>
  <c r="DO13" i="1"/>
  <c r="BX13" i="1"/>
  <c r="CQ15" i="1"/>
  <c r="CW7" i="1"/>
  <c r="CZ10" i="1"/>
  <c r="BY8" i="1"/>
  <c r="CX5" i="1"/>
  <c r="BZ7" i="1"/>
  <c r="DQ5" i="1"/>
  <c r="BV14" i="1"/>
  <c r="DO6" i="1"/>
  <c r="DF14" i="1"/>
  <c r="CD12" i="1"/>
  <c r="DS5" i="1"/>
  <c r="DQ14" i="1"/>
  <c r="DG16" i="1"/>
  <c r="DM13" i="1"/>
  <c r="CO16" i="1"/>
  <c r="DR15" i="1"/>
  <c r="CB12" i="1"/>
  <c r="BW7" i="1"/>
  <c r="BW12" i="1"/>
  <c r="CA8" i="1"/>
  <c r="CW11" i="1"/>
  <c r="DP13" i="1"/>
  <c r="CV16" i="1"/>
  <c r="DN5" i="1"/>
  <c r="CN16" i="1"/>
  <c r="DL14" i="1"/>
  <c r="CV11" i="1"/>
  <c r="CB6" i="1"/>
  <c r="CM16" i="1"/>
  <c r="CD11" i="1"/>
  <c r="DP10" i="1"/>
  <c r="BY11" i="1"/>
  <c r="BX6" i="1"/>
  <c r="CE11" i="1"/>
  <c r="CS7" i="1"/>
  <c r="DN16" i="1"/>
  <c r="DK7" i="1"/>
  <c r="BV15" i="1"/>
  <c r="CF13" i="1"/>
  <c r="CG16" i="1"/>
  <c r="CE9" i="1"/>
  <c r="CU15" i="1"/>
  <c r="DP15" i="1"/>
  <c r="DL5" i="1"/>
  <c r="BU15" i="1"/>
  <c r="CG15" i="1"/>
  <c r="CA14" i="1"/>
  <c r="BY13" i="1"/>
  <c r="DL12" i="1"/>
  <c r="BX11" i="1"/>
  <c r="CU12" i="1"/>
  <c r="BU12" i="1"/>
  <c r="DG8" i="1"/>
  <c r="CW15" i="1"/>
  <c r="DI8" i="1"/>
  <c r="DI15" i="1"/>
  <c r="CS9" i="1"/>
  <c r="DP7" i="1"/>
  <c r="CD14" i="1"/>
  <c r="DR6" i="1"/>
  <c r="BV6" i="1"/>
  <c r="BX14" i="1"/>
  <c r="BT7" i="1"/>
  <c r="CO8" i="1"/>
  <c r="BX7" i="1"/>
  <c r="DR16" i="1"/>
  <c r="CY10" i="1"/>
  <c r="CT11" i="1"/>
  <c r="DK16" i="1"/>
  <c r="CB8" i="1"/>
  <c r="DQ6" i="1"/>
  <c r="DN10" i="1"/>
  <c r="DR8" i="1"/>
  <c r="DN8" i="1"/>
  <c r="DI13" i="1"/>
  <c r="CC16" i="1"/>
  <c r="BX10" i="1"/>
  <c r="BX15" i="1"/>
  <c r="DJ9" i="1"/>
  <c r="CC14" i="1"/>
  <c r="CM9" i="1"/>
  <c r="DL8" i="1"/>
  <c r="BZ8" i="1"/>
  <c r="CX12" i="1"/>
  <c r="CP11" i="1"/>
  <c r="DF7" i="1"/>
  <c r="DM9" i="1"/>
  <c r="DO15" i="1"/>
  <c r="BV13" i="1"/>
  <c r="CT6" i="1"/>
  <c r="CD7" i="1"/>
  <c r="BZ11" i="1"/>
  <c r="CF15" i="1"/>
  <c r="BT13" i="1"/>
  <c r="CW8" i="1"/>
  <c r="DL10" i="1"/>
  <c r="BT8" i="1"/>
  <c r="CQ8" i="1"/>
  <c r="DP5" i="1"/>
  <c r="DL15" i="1"/>
  <c r="DQ12" i="1"/>
  <c r="DR5" i="1"/>
  <c r="CO7" i="1"/>
  <c r="AJ11" i="1"/>
  <c r="BG16" i="1"/>
  <c r="BE15" i="1"/>
  <c r="BC6" i="1"/>
  <c r="CS10" i="1"/>
  <c r="CT9" i="1"/>
  <c r="CX8" i="1"/>
  <c r="DQ15" i="1"/>
  <c r="DI12" i="1"/>
  <c r="CV5" i="1"/>
  <c r="DJ15" i="1"/>
  <c r="DO9" i="1"/>
  <c r="CM10" i="1"/>
  <c r="DS12" i="1"/>
  <c r="DF9" i="1"/>
  <c r="BU10" i="1"/>
  <c r="CE8" i="1"/>
  <c r="CF8" i="1"/>
  <c r="DO16" i="1"/>
  <c r="CV12" i="1"/>
  <c r="CT13" i="1"/>
  <c r="CQ5" i="1"/>
  <c r="DM7" i="1"/>
  <c r="CD13" i="1"/>
  <c r="CP8" i="1"/>
  <c r="DM15" i="1"/>
  <c r="BU11" i="1"/>
  <c r="BX9" i="1"/>
  <c r="CR9" i="1"/>
  <c r="DJ10" i="1"/>
  <c r="BW16" i="1"/>
  <c r="CC7" i="1"/>
  <c r="BX5" i="1"/>
  <c r="DF16" i="1"/>
  <c r="CT10" i="1"/>
  <c r="CE14" i="1"/>
  <c r="DN12" i="1"/>
  <c r="DI11" i="1"/>
  <c r="CS5" i="1"/>
  <c r="CP5" i="1"/>
  <c r="DP11" i="1"/>
  <c r="DP6" i="1"/>
  <c r="DK14" i="1"/>
  <c r="DH5" i="1"/>
  <c r="BV16" i="1"/>
  <c r="DM11" i="1"/>
  <c r="DJ13" i="1"/>
  <c r="CY16" i="1"/>
  <c r="DN9" i="1"/>
  <c r="DS15" i="1"/>
  <c r="DG13" i="1"/>
  <c r="DK8" i="1"/>
  <c r="DK15" i="1"/>
  <c r="CU10" i="1"/>
  <c r="CT5" i="1"/>
  <c r="CN10" i="1"/>
  <c r="DQ13" i="1"/>
  <c r="CX14" i="1"/>
  <c r="BV10" i="1"/>
  <c r="CY7" i="1"/>
  <c r="BX8" i="1"/>
  <c r="BU6" i="1"/>
  <c r="DP9" i="1"/>
  <c r="CC12" i="1"/>
  <c r="DP14" i="1"/>
  <c r="BV7" i="1"/>
  <c r="CU9" i="1"/>
  <c r="BN7" i="1"/>
  <c r="AT11" i="1"/>
  <c r="BA12" i="1"/>
  <c r="BM5" i="1"/>
  <c r="BN10" i="1"/>
  <c r="BV12" i="1"/>
  <c r="DQ8" i="1"/>
  <c r="CR7" i="1"/>
  <c r="CW9" i="1"/>
  <c r="CN8" i="1"/>
  <c r="CX15" i="1"/>
  <c r="DJ7" i="1"/>
  <c r="BT5" i="1"/>
  <c r="CM6" i="1"/>
  <c r="DG6" i="1"/>
  <c r="DS9" i="1"/>
  <c r="CE13" i="1"/>
  <c r="CQ7" i="1"/>
  <c r="CG12" i="1"/>
  <c r="CU7" i="1"/>
  <c r="DS8" i="1"/>
  <c r="CB15" i="1"/>
  <c r="CP15" i="1"/>
  <c r="DN11" i="1"/>
  <c r="DH10" i="1"/>
  <c r="BT16" i="1"/>
  <c r="CQ11" i="1"/>
  <c r="DG9" i="1"/>
  <c r="DH7" i="1"/>
  <c r="CZ14" i="1"/>
  <c r="CT14" i="1"/>
  <c r="BW8" i="1"/>
  <c r="BT11" i="1"/>
  <c r="CQ6" i="1"/>
  <c r="DK10" i="1"/>
  <c r="DI14" i="1"/>
  <c r="CV8" i="1"/>
  <c r="CS6" i="1"/>
  <c r="CF12" i="1"/>
  <c r="BV11" i="1"/>
  <c r="BZ13" i="1"/>
  <c r="DQ16" i="1"/>
  <c r="CF9" i="1"/>
  <c r="CZ9" i="1"/>
  <c r="DF15" i="1"/>
  <c r="CS14" i="1"/>
  <c r="CW10" i="1"/>
  <c r="DK5" i="1"/>
  <c r="CA10" i="1"/>
  <c r="CX13" i="1"/>
  <c r="DS7" i="1"/>
  <c r="CC11" i="1"/>
  <c r="CR13" i="1"/>
  <c r="CO10" i="1"/>
  <c r="DS6" i="1"/>
  <c r="CM8" i="1"/>
  <c r="CM11" i="1"/>
  <c r="CP13" i="1"/>
  <c r="CE6" i="1"/>
  <c r="BW14" i="1"/>
  <c r="DJ12" i="1"/>
  <c r="CE12" i="1"/>
  <c r="CG14" i="1"/>
  <c r="CN14" i="1"/>
  <c r="CO5" i="1"/>
  <c r="DK6" i="1"/>
  <c r="DR10" i="1"/>
  <c r="CZ12" i="1"/>
  <c r="AJ13" i="1"/>
  <c r="BL5" i="1"/>
  <c r="BC14" i="1"/>
  <c r="AJ9" i="1"/>
  <c r="BD13" i="1"/>
  <c r="CG8" i="1"/>
  <c r="CW14" i="1"/>
  <c r="BZ12" i="1"/>
  <c r="CF11" i="1"/>
  <c r="DH15" i="1"/>
  <c r="DM10" i="1"/>
  <c r="CS11" i="1"/>
  <c r="BY5" i="1"/>
  <c r="CY6" i="1"/>
  <c r="CA6" i="1"/>
  <c r="DK9" i="1"/>
  <c r="BT10" i="1"/>
  <c r="CA12" i="1"/>
  <c r="BY10" i="1"/>
  <c r="BW11" i="1"/>
  <c r="CZ13" i="1"/>
  <c r="DR9" i="1"/>
  <c r="CN6" i="1"/>
  <c r="CY8" i="1"/>
  <c r="CG10" i="1"/>
  <c r="CU14" i="1"/>
  <c r="CR15" i="1"/>
  <c r="DL9" i="1"/>
  <c r="CV15" i="1"/>
  <c r="CD6" i="1"/>
  <c r="DR14" i="1"/>
  <c r="CV13" i="1"/>
  <c r="CN13" i="1"/>
  <c r="CO12" i="1"/>
  <c r="CF14" i="1"/>
  <c r="BY6" i="1"/>
  <c r="BT14" i="1"/>
  <c r="CG7" i="1"/>
  <c r="CN9" i="1"/>
  <c r="BW15" i="1"/>
  <c r="BZ5" i="1"/>
  <c r="BW10" i="1"/>
  <c r="CA11" i="1"/>
  <c r="CE16" i="1"/>
  <c r="CP7" i="1"/>
  <c r="CO9" i="1"/>
  <c r="CT7" i="1"/>
  <c r="CP6" i="1"/>
  <c r="DL6" i="1"/>
  <c r="CA7" i="1"/>
  <c r="DO10" i="1"/>
  <c r="CZ5" i="1"/>
  <c r="CA15" i="1"/>
  <c r="CP14" i="1"/>
  <c r="DP8" i="1"/>
  <c r="CC13" i="1"/>
  <c r="DL7" i="1"/>
  <c r="CR6" i="1"/>
  <c r="CN15" i="1"/>
  <c r="DJ11" i="1"/>
  <c r="CT15" i="1"/>
  <c r="DR13" i="1"/>
  <c r="CG6" i="1"/>
  <c r="CD10" i="1"/>
  <c r="CW6" i="1"/>
  <c r="DG7" i="1"/>
  <c r="DL16" i="1"/>
  <c r="CF6" i="1"/>
  <c r="BD10" i="1"/>
  <c r="AO12" i="1"/>
  <c r="BC8" i="1"/>
  <c r="DG5" i="1"/>
  <c r="DN13" i="1"/>
  <c r="DS11" i="1"/>
  <c r="DO12" i="1"/>
  <c r="CQ9" i="1"/>
  <c r="CC8" i="1"/>
  <c r="DO14" i="1"/>
  <c r="DK12" i="1"/>
  <c r="DR7" i="1"/>
  <c r="CB10" i="1"/>
  <c r="CD15" i="1"/>
  <c r="DS16" i="1"/>
  <c r="CB16" i="1"/>
  <c r="CF16" i="1"/>
  <c r="DG12" i="1"/>
  <c r="CA5" i="1"/>
  <c r="DQ7" i="1"/>
  <c r="CC5" i="1"/>
  <c r="DS10" i="1"/>
  <c r="CD16" i="1"/>
  <c r="CV9" i="1"/>
  <c r="BW6" i="1"/>
  <c r="DH16" i="1"/>
  <c r="DI16" i="1"/>
  <c r="DH11" i="1"/>
  <c r="CO6" i="1"/>
  <c r="CU11" i="1"/>
  <c r="CX9" i="1"/>
  <c r="DM16" i="1"/>
  <c r="BY15" i="1"/>
  <c r="CQ12" i="1"/>
  <c r="BT6" i="1"/>
  <c r="BZ16" i="1"/>
  <c r="CY5" i="1"/>
  <c r="CU8" i="1"/>
  <c r="DM8" i="1"/>
  <c r="CB9" i="1"/>
  <c r="DI7" i="1"/>
  <c r="CC10" i="1"/>
  <c r="BV9" i="1"/>
  <c r="DO5" i="1"/>
  <c r="BU14" i="1"/>
  <c r="CV6" i="1"/>
  <c r="DH8" i="1"/>
  <c r="CB11" i="1"/>
  <c r="CO13" i="1"/>
  <c r="CP16" i="1"/>
  <c r="DJ16" i="1"/>
  <c r="BX16" i="1"/>
  <c r="CV14" i="1"/>
  <c r="DK11" i="1"/>
  <c r="CZ11" i="1"/>
  <c r="BZ10" i="1"/>
  <c r="CX11" i="1"/>
  <c r="CX10" i="1"/>
  <c r="DH13" i="1"/>
  <c r="CW13" i="1"/>
  <c r="CM15" i="1"/>
  <c r="BU8" i="1"/>
  <c r="CQ10" i="1"/>
  <c r="CU6" i="1"/>
  <c r="BY9" i="1"/>
  <c r="CO15" i="1"/>
  <c r="AK7" i="1"/>
  <c r="AP16" i="1"/>
  <c r="AR16" i="1"/>
  <c r="CU13" i="1"/>
  <c r="CP9" i="1"/>
  <c r="DN14" i="1"/>
  <c r="DP16" i="1"/>
  <c r="CY11" i="1"/>
  <c r="DF13" i="1"/>
  <c r="CD9" i="1"/>
  <c r="DH6" i="1"/>
  <c r="BU5" i="1"/>
  <c r="DO7" i="1"/>
  <c r="CT8" i="1"/>
  <c r="CW12" i="1"/>
  <c r="DM14" i="1"/>
  <c r="CM5" i="1"/>
  <c r="DH14" i="1"/>
  <c r="DF11" i="1"/>
  <c r="BT9" i="1"/>
  <c r="CC9" i="1"/>
  <c r="BU16" i="1"/>
  <c r="CZ8" i="1"/>
  <c r="CY14" i="1"/>
  <c r="CC6" i="1"/>
  <c r="CG13" i="1"/>
  <c r="CU5" i="1"/>
  <c r="CS16" i="1"/>
  <c r="DL13" i="1"/>
  <c r="BW5" i="1"/>
  <c r="CY13" i="1"/>
  <c r="BY12" i="1"/>
  <c r="DQ10" i="1"/>
  <c r="CD5" i="1"/>
  <c r="DS13" i="1"/>
  <c r="BY7" i="1"/>
  <c r="CY9" i="1"/>
  <c r="CM14" i="1"/>
  <c r="CR16" i="1"/>
  <c r="BU13" i="1"/>
  <c r="CV10" i="1"/>
  <c r="DR11" i="1"/>
  <c r="CA13" i="1"/>
  <c r="BU7" i="1"/>
  <c r="CN7" i="1"/>
  <c r="CZ15" i="1"/>
  <c r="CR12" i="1"/>
  <c r="DP12" i="1"/>
  <c r="CM7" i="1"/>
  <c r="BW13" i="1"/>
  <c r="DJ8" i="1"/>
  <c r="DF12" i="1"/>
  <c r="CF5" i="1"/>
  <c r="CG5" i="1"/>
  <c r="DM12" i="1"/>
  <c r="DN7" i="1"/>
  <c r="CY15" i="1"/>
  <c r="CZ7" i="1"/>
  <c r="DG11" i="1"/>
  <c r="CS12" i="1"/>
  <c r="BY14" i="1"/>
  <c r="DJ5" i="1"/>
  <c r="DG15" i="1"/>
  <c r="CX7" i="1"/>
  <c r="DQ9" i="1"/>
  <c r="CU16" i="1"/>
  <c r="BC12" i="1"/>
  <c r="BK6" i="1"/>
  <c r="BJ15" i="1"/>
  <c r="DM5" i="1"/>
  <c r="CR5" i="1"/>
  <c r="BV8" i="1"/>
  <c r="CY12" i="1"/>
  <c r="CQ16" i="1"/>
  <c r="DI6" i="1"/>
  <c r="CF10" i="1"/>
  <c r="CW5" i="1"/>
  <c r="DH12" i="1"/>
  <c r="CZ16" i="1"/>
  <c r="DR12" i="1"/>
  <c r="CX16" i="1"/>
  <c r="DS14" i="1"/>
  <c r="CR11" i="1"/>
  <c r="CZ6" i="1"/>
  <c r="CA16" i="1"/>
  <c r="BW9" i="1"/>
  <c r="CB5" i="1"/>
  <c r="DN15" i="1"/>
  <c r="CQ14" i="1"/>
  <c r="BZ6" i="1"/>
  <c r="CE15" i="1"/>
  <c r="BZ15" i="1"/>
  <c r="BY16" i="1"/>
  <c r="CS8" i="1"/>
  <c r="CP12" i="1"/>
  <c r="DG10" i="1"/>
  <c r="BX12" i="1"/>
  <c r="DJ14" i="1"/>
  <c r="CG9" i="1"/>
  <c r="DF10" i="1"/>
  <c r="DI9" i="1"/>
  <c r="DF5" i="1"/>
  <c r="CG11" i="1"/>
  <c r="DN6" i="1"/>
  <c r="CR8" i="1"/>
  <c r="CQ13" i="1"/>
  <c r="CX6" i="1"/>
  <c r="CV7" i="1"/>
  <c r="BZ14" i="1"/>
  <c r="DO8" i="1"/>
  <c r="DG14" i="1"/>
  <c r="CE7" i="1"/>
  <c r="DI10" i="1"/>
  <c r="BT12" i="1"/>
  <c r="CB14" i="1"/>
  <c r="DI5" i="1"/>
  <c r="CT16" i="1"/>
  <c r="CA9" i="1"/>
  <c r="DL11" i="1"/>
  <c r="CR14" i="1"/>
  <c r="BT15" i="1"/>
  <c r="CS15" i="1"/>
  <c r="BU9" i="1"/>
  <c r="CB13" i="1"/>
  <c r="CR10" i="1"/>
  <c r="CN11" i="1"/>
  <c r="DJ6" i="1"/>
  <c r="CM13" i="1"/>
  <c r="CM12" i="1"/>
  <c r="DK13" i="1"/>
  <c r="CT12" i="1"/>
  <c r="DQ11" i="1"/>
  <c r="AP8" i="1"/>
  <c r="BL9" i="1"/>
  <c r="BA15" i="1"/>
  <c r="BK7" i="1"/>
  <c r="AJ14" i="1"/>
  <c r="AU12" i="1"/>
  <c r="BN15" i="1"/>
  <c r="BK8" i="1"/>
  <c r="BB15" i="1"/>
  <c r="AU9" i="1"/>
  <c r="BN9" i="1"/>
  <c r="BA11" i="1"/>
  <c r="BE14" i="1"/>
  <c r="BD16" i="1"/>
  <c r="AP6" i="1"/>
  <c r="BJ10" i="1"/>
  <c r="AO6" i="1"/>
  <c r="BE11" i="1"/>
  <c r="AU5" i="1"/>
  <c r="AM5" i="1"/>
  <c r="AO15" i="1"/>
  <c r="AP5" i="1"/>
  <c r="AP15" i="1"/>
  <c r="AS5" i="1"/>
  <c r="BG13" i="1"/>
  <c r="AQ13" i="1"/>
  <c r="BL6" i="1"/>
  <c r="BG14" i="1"/>
  <c r="BK13" i="1"/>
  <c r="BC15" i="1"/>
  <c r="BF8" i="1"/>
  <c r="AS11" i="1"/>
  <c r="AS9" i="1"/>
  <c r="AJ5" i="1"/>
  <c r="BG9" i="1"/>
  <c r="AR11" i="1"/>
  <c r="AR6" i="1"/>
  <c r="BA13" i="1"/>
  <c r="AL16" i="1"/>
  <c r="BI11" i="1"/>
  <c r="BA8" i="1"/>
  <c r="AK10" i="1"/>
  <c r="BA10" i="1"/>
  <c r="BH15" i="1"/>
  <c r="BE8" i="1"/>
  <c r="AN11" i="1"/>
  <c r="BM9" i="1"/>
  <c r="AP10" i="1"/>
  <c r="BC9" i="1"/>
  <c r="BL16" i="1"/>
  <c r="BH16" i="1"/>
  <c r="BM14" i="1"/>
  <c r="AT14" i="1"/>
  <c r="AU10" i="1"/>
  <c r="BJ6" i="1"/>
  <c r="BL12" i="1"/>
  <c r="BB7" i="1"/>
  <c r="AO11" i="1"/>
  <c r="AQ5" i="1"/>
  <c r="BK5" i="1"/>
  <c r="AU6" i="1"/>
  <c r="BG15" i="1"/>
  <c r="AR13" i="1"/>
  <c r="AK5" i="1"/>
  <c r="AS15" i="1"/>
  <c r="BB16" i="1"/>
  <c r="BI7" i="1"/>
  <c r="BD8" i="1"/>
  <c r="AS8" i="1"/>
  <c r="AU11" i="1"/>
  <c r="AR9" i="1"/>
  <c r="BC5" i="1"/>
  <c r="AK15" i="1"/>
  <c r="BH7" i="1"/>
  <c r="BF12" i="1"/>
  <c r="BN13" i="1"/>
  <c r="AK6" i="1"/>
  <c r="AN13" i="1"/>
  <c r="BB8" i="1"/>
  <c r="BE16" i="1"/>
  <c r="AM11" i="1"/>
  <c r="AT5" i="1"/>
  <c r="BD5" i="1"/>
  <c r="AT12" i="1"/>
  <c r="AR14" i="1"/>
  <c r="AN12" i="1"/>
  <c r="AO14" i="1"/>
  <c r="AT9" i="1"/>
  <c r="BK9" i="1"/>
  <c r="AL7" i="1"/>
  <c r="AL11" i="1"/>
  <c r="AS14" i="1"/>
  <c r="AK13" i="1"/>
  <c r="BB14" i="1"/>
  <c r="BH14" i="1"/>
  <c r="BM10" i="1"/>
  <c r="BI14" i="1"/>
  <c r="AP12" i="1"/>
  <c r="AO10" i="1"/>
  <c r="BJ9" i="1"/>
  <c r="AO5" i="1"/>
  <c r="AM8" i="1"/>
  <c r="BG5" i="1"/>
  <c r="AT7" i="1"/>
  <c r="BI9" i="1"/>
  <c r="BF10" i="1"/>
  <c r="AN15" i="1"/>
  <c r="AU7" i="1"/>
  <c r="BL10" i="1"/>
  <c r="BH10" i="1"/>
  <c r="AO13" i="1"/>
  <c r="BD9" i="1"/>
  <c r="AT8" i="1"/>
  <c r="AM16" i="1"/>
  <c r="AP14" i="1"/>
  <c r="BH8" i="1"/>
  <c r="BJ8" i="1"/>
  <c r="AM9" i="1"/>
  <c r="AU15" i="1"/>
  <c r="BL15" i="1"/>
  <c r="AL12" i="1"/>
  <c r="AP7" i="1"/>
  <c r="AQ10" i="1"/>
  <c r="BH5" i="1"/>
  <c r="BK12" i="1"/>
  <c r="AJ15" i="1"/>
  <c r="AM10" i="1"/>
  <c r="BB5" i="1"/>
  <c r="AQ11" i="1"/>
  <c r="BB11" i="1"/>
  <c r="BB10" i="1"/>
  <c r="AT16" i="1"/>
  <c r="AK11" i="1"/>
  <c r="BC7" i="1"/>
  <c r="BN6" i="1"/>
  <c r="AJ12" i="1"/>
  <c r="AN16" i="1"/>
  <c r="AS6" i="1"/>
  <c r="AT10" i="1"/>
  <c r="BG10" i="1"/>
  <c r="BM16" i="1"/>
  <c r="AT15" i="1"/>
  <c r="BI5" i="1"/>
  <c r="AP13" i="1"/>
  <c r="BJ13" i="1"/>
  <c r="BL8" i="1"/>
  <c r="AQ16" i="1"/>
  <c r="AM13" i="1"/>
  <c r="BF16" i="1"/>
  <c r="BB12" i="1"/>
  <c r="BA5" i="1"/>
  <c r="AI9" i="1"/>
  <c r="AT6" i="1"/>
  <c r="BC11" i="1"/>
  <c r="AK16" i="1"/>
  <c r="AL6" i="1"/>
  <c r="BD12" i="1"/>
  <c r="AJ7" i="1"/>
  <c r="BI10" i="1"/>
  <c r="BG11" i="1"/>
  <c r="AL13" i="1"/>
  <c r="AL9" i="1"/>
  <c r="AR10" i="1"/>
  <c r="BF5" i="1"/>
  <c r="AK9" i="1"/>
  <c r="BA9" i="1"/>
  <c r="BJ11" i="1"/>
  <c r="BE12" i="1"/>
  <c r="AQ15" i="1"/>
  <c r="BI12" i="1"/>
  <c r="BF15" i="1"/>
  <c r="AS7" i="1"/>
  <c r="AQ8" i="1"/>
  <c r="AS10" i="1"/>
  <c r="BI16" i="1"/>
  <c r="AM12" i="1"/>
  <c r="BJ7" i="1"/>
  <c r="BG6" i="1"/>
  <c r="BM13" i="1"/>
  <c r="BA7" i="1"/>
  <c r="BG7" i="1"/>
  <c r="BI15" i="1"/>
  <c r="AK14" i="1"/>
  <c r="AP9" i="1"/>
  <c r="AQ6" i="1"/>
  <c r="BF11" i="1"/>
  <c r="AJ6" i="1"/>
  <c r="AT13" i="1"/>
  <c r="BM6" i="1"/>
  <c r="BC16" i="1"/>
  <c r="BE9" i="1"/>
  <c r="AJ8" i="1"/>
  <c r="BB13" i="1"/>
  <c r="BN16" i="1"/>
  <c r="AU8" i="1"/>
  <c r="AR15" i="1"/>
  <c r="AN9" i="1"/>
  <c r="BN14" i="1"/>
  <c r="BL7" i="1"/>
  <c r="AS16" i="1"/>
  <c r="BF6" i="1"/>
  <c r="BD14" i="1"/>
  <c r="BI13" i="1"/>
  <c r="BM11" i="1"/>
  <c r="BK16" i="1"/>
  <c r="BJ14" i="1"/>
  <c r="BF9" i="1"/>
  <c r="BA6" i="1"/>
  <c r="BM12" i="1"/>
  <c r="BM8" i="1"/>
  <c r="AK8" i="1"/>
  <c r="BM15" i="1"/>
  <c r="AL8" i="1"/>
  <c r="BD7" i="1"/>
  <c r="BN8" i="1"/>
  <c r="AQ9" i="1"/>
  <c r="BE13" i="1"/>
  <c r="BC10" i="1"/>
  <c r="BL11" i="1"/>
  <c r="BN5" i="1"/>
  <c r="AN10" i="1"/>
  <c r="AS12" i="1"/>
  <c r="BK11" i="1"/>
  <c r="BD11" i="1"/>
  <c r="AJ10" i="1"/>
  <c r="BC13" i="1"/>
  <c r="BM7" i="1"/>
  <c r="BG12" i="1"/>
  <c r="BK15" i="1"/>
  <c r="AH11" i="1"/>
  <c r="AH6" i="1"/>
  <c r="AO7" i="1"/>
  <c r="BH6" i="1"/>
  <c r="AM6" i="1"/>
  <c r="BB9" i="1"/>
  <c r="AL14" i="1"/>
  <c r="BF14" i="1"/>
  <c r="BK10" i="1"/>
  <c r="AK12" i="1"/>
  <c r="AN6" i="1"/>
  <c r="AN5" i="1"/>
  <c r="AO9" i="1"/>
  <c r="AJ16" i="1"/>
  <c r="BF7" i="1"/>
  <c r="AO8" i="1"/>
  <c r="BJ12" i="1"/>
  <c r="AN8" i="1"/>
  <c r="AM15" i="1"/>
  <c r="AU14" i="1"/>
  <c r="BB6" i="1"/>
  <c r="AR7" i="1"/>
  <c r="BA14" i="1"/>
  <c r="AM7" i="1"/>
  <c r="AN14" i="1"/>
  <c r="AU16" i="1"/>
  <c r="BD15" i="1"/>
  <c r="AQ7" i="1"/>
  <c r="BH12" i="1"/>
  <c r="BH13" i="1"/>
  <c r="AL10" i="1"/>
  <c r="AU13" i="1"/>
  <c r="AP11" i="1"/>
  <c r="BE5" i="1"/>
  <c r="AR12" i="1"/>
  <c r="BN11" i="1"/>
  <c r="BG8" i="1"/>
  <c r="BL13" i="1"/>
  <c r="AL15" i="1"/>
  <c r="BN12" i="1"/>
  <c r="AR8" i="1"/>
  <c r="BH11" i="1"/>
  <c r="BL14" i="1"/>
  <c r="AL5" i="1"/>
  <c r="AI10" i="1"/>
  <c r="AI15" i="1"/>
  <c r="AH10" i="1"/>
  <c r="AI8" i="1"/>
  <c r="AH5" i="1"/>
  <c r="AI12" i="1"/>
  <c r="AI5" i="1"/>
  <c r="AC9" i="1"/>
  <c r="AI14" i="1"/>
  <c r="AH7" i="1"/>
  <c r="AI13" i="1"/>
  <c r="AH9" i="1"/>
  <c r="AH12" i="1"/>
  <c r="AH14" i="1"/>
  <c r="AI11" i="1"/>
  <c r="AI6" i="1"/>
  <c r="AI16" i="1"/>
  <c r="AH8" i="1"/>
  <c r="AI7" i="1"/>
  <c r="AH15" i="1"/>
  <c r="AH16" i="1"/>
  <c r="AC16" i="1"/>
  <c r="AC5" i="1"/>
  <c r="K10" i="1"/>
  <c r="AC6" i="1"/>
  <c r="AC3" i="1"/>
  <c r="AC8" i="1"/>
  <c r="AC11" i="1"/>
  <c r="AC10" i="1"/>
  <c r="AC7" i="1"/>
  <c r="AC13" i="1"/>
  <c r="AC12" i="1"/>
  <c r="AC15" i="1"/>
  <c r="AC14" i="1"/>
  <c r="AC4" i="1"/>
  <c r="N10" i="1"/>
  <c r="AB15" i="1"/>
  <c r="AB3" i="1"/>
  <c r="AB8" i="1"/>
  <c r="AB13" i="1"/>
  <c r="AB16" i="1"/>
  <c r="AB12" i="1"/>
  <c r="K4" i="1"/>
  <c r="AB4" i="1"/>
  <c r="AB14" i="1"/>
  <c r="AB6" i="1"/>
  <c r="AB7" i="1"/>
  <c r="AB5" i="1"/>
  <c r="AB9" i="1"/>
  <c r="AB11" i="1"/>
  <c r="N7" i="1"/>
  <c r="K11" i="1"/>
  <c r="Q8" i="1"/>
  <c r="K12" i="1"/>
  <c r="K3" i="1"/>
  <c r="N5" i="1"/>
  <c r="K5" i="1"/>
  <c r="Q3" i="1"/>
  <c r="K7" i="1"/>
  <c r="N4" i="1"/>
  <c r="K8" i="1"/>
  <c r="N11" i="1"/>
  <c r="Q5" i="1"/>
  <c r="Q6" i="1"/>
  <c r="N9" i="1"/>
  <c r="Q7" i="1"/>
  <c r="N6" i="1"/>
  <c r="K9" i="1"/>
  <c r="K6" i="1"/>
  <c r="N8" i="1"/>
  <c r="N3" i="1"/>
  <c r="Q4" i="1"/>
  <c r="CE17" i="1" l="1"/>
  <c r="DG17" i="1"/>
  <c r="CF17" i="1"/>
  <c r="BJ17" i="1"/>
  <c r="BO12" i="1"/>
  <c r="CD17" i="1"/>
  <c r="BL17" i="1"/>
  <c r="CY17" i="1"/>
  <c r="CC17" i="1"/>
  <c r="CV17" i="1"/>
  <c r="BN17" i="1"/>
  <c r="BO16" i="1"/>
  <c r="BM17" i="1"/>
  <c r="AR17" i="1"/>
  <c r="BK17" i="1"/>
  <c r="CG17" i="1"/>
  <c r="CX17" i="1"/>
  <c r="CW17" i="1"/>
  <c r="BI17" i="1"/>
  <c r="BT17" i="1"/>
  <c r="AT17" i="1"/>
  <c r="BO10" i="1"/>
  <c r="BO11" i="1"/>
  <c r="BW17" i="1"/>
  <c r="BO15" i="1"/>
  <c r="BO6" i="1"/>
  <c r="CB17" i="1"/>
  <c r="BO8" i="1"/>
  <c r="BO14" i="1"/>
  <c r="BO7" i="1"/>
  <c r="BH17" i="1"/>
  <c r="BO9" i="1"/>
  <c r="BZ17" i="1"/>
  <c r="BG17" i="1"/>
  <c r="CH12" i="1"/>
  <c r="BE17" i="1"/>
  <c r="CH16" i="1"/>
  <c r="BY17" i="1"/>
  <c r="CH10" i="1"/>
  <c r="CM17" i="1"/>
  <c r="BO13" i="1"/>
  <c r="CN17" i="1"/>
  <c r="BF17" i="1"/>
  <c r="BA17" i="1"/>
  <c r="BO5" i="1"/>
  <c r="BB17" i="1"/>
  <c r="BU17" i="1"/>
  <c r="CH14" i="1"/>
  <c r="AQ17" i="1"/>
  <c r="CH7" i="1"/>
  <c r="DF17" i="1"/>
  <c r="CH13" i="1"/>
  <c r="BD17" i="1"/>
  <c r="BC17" i="1"/>
  <c r="AS17" i="1"/>
  <c r="CA17" i="1"/>
  <c r="AJ17" i="1"/>
  <c r="AC19" i="1"/>
  <c r="AC21" i="1" s="1"/>
  <c r="Q10" i="1"/>
  <c r="Q12" i="1" s="1"/>
  <c r="AB19" i="1"/>
  <c r="AB21" i="1" s="1"/>
  <c r="K15" i="1"/>
  <c r="K17" i="1" s="1"/>
  <c r="N14" i="1"/>
  <c r="N16" i="1" s="1"/>
  <c r="BO17" i="1" l="1"/>
  <c r="BX17" i="1"/>
  <c r="CH8" i="1"/>
  <c r="CH11" i="1"/>
  <c r="BV17" i="1"/>
  <c r="DH17" i="1"/>
  <c r="CO17" i="1"/>
  <c r="CH15" i="1"/>
  <c r="CH9" i="1"/>
  <c r="CH6" i="1"/>
  <c r="CH5" i="1"/>
  <c r="AV7" i="1"/>
  <c r="AV16" i="1"/>
  <c r="AO17" i="1"/>
  <c r="AV11" i="1"/>
  <c r="AV13" i="1"/>
  <c r="AN17" i="1"/>
  <c r="AP17" i="1"/>
  <c r="AI17" i="1"/>
  <c r="AV9" i="1"/>
  <c r="AK17" i="1"/>
  <c r="AV15" i="1"/>
  <c r="AV6" i="1"/>
  <c r="AM17" i="1"/>
  <c r="AV14" i="1"/>
  <c r="AV8" i="1"/>
  <c r="AH17" i="1"/>
  <c r="AV5" i="1"/>
  <c r="AV10" i="1"/>
  <c r="AV12" i="1"/>
  <c r="AL17" i="1"/>
  <c r="AU17" i="1"/>
  <c r="AD21" i="1"/>
  <c r="Q6" i="15"/>
  <c r="R6" i="15" s="1"/>
  <c r="Q13" i="15"/>
  <c r="R13" i="15" s="1"/>
  <c r="Q14" i="15"/>
  <c r="R14" i="15" s="1"/>
  <c r="R3" i="15"/>
  <c r="E5" i="15"/>
  <c r="E4" i="15"/>
  <c r="Q7" i="15" s="1"/>
  <c r="R7" i="15" s="1"/>
  <c r="Q5" i="15" l="1"/>
  <c r="R5" i="15" s="1"/>
  <c r="Q12" i="15"/>
  <c r="R12" i="15" s="1"/>
  <c r="Q4" i="15"/>
  <c r="R4" i="15" s="1"/>
  <c r="Q11" i="15"/>
  <c r="R11" i="15" s="1"/>
  <c r="Q10" i="15"/>
  <c r="R10" i="15" s="1"/>
  <c r="Q9" i="15"/>
  <c r="R9" i="15" s="1"/>
  <c r="Q8" i="15"/>
  <c r="R8" i="15" s="1"/>
  <c r="DA8" i="1"/>
  <c r="DA13" i="1"/>
  <c r="DA11" i="1"/>
  <c r="DA9" i="1"/>
  <c r="DA7" i="1"/>
  <c r="CU17" i="1"/>
  <c r="DA12" i="1"/>
  <c r="DA15" i="1"/>
  <c r="CH17" i="1"/>
  <c r="CZ17" i="1"/>
  <c r="CR17" i="1"/>
  <c r="DA10" i="1"/>
  <c r="CP17" i="1"/>
  <c r="DA14" i="1"/>
  <c r="CT17" i="1"/>
  <c r="DA16" i="1"/>
  <c r="DA6" i="1"/>
  <c r="CQ17" i="1"/>
  <c r="CS17" i="1"/>
  <c r="AV17" i="1"/>
  <c r="DT10" i="1" l="1"/>
  <c r="DT7" i="1"/>
  <c r="DT9" i="1"/>
  <c r="DT8" i="1"/>
  <c r="DI17" i="1"/>
  <c r="DT6" i="1"/>
  <c r="DT14" i="1"/>
  <c r="DT13" i="1"/>
  <c r="DL17" i="1"/>
  <c r="DT12" i="1"/>
  <c r="DJ17" i="1"/>
  <c r="DT11" i="1"/>
  <c r="DN17" i="1"/>
  <c r="DA5" i="1"/>
  <c r="DA17" i="1" s="1"/>
  <c r="DT16" i="1"/>
  <c r="DT15" i="1"/>
  <c r="DS17" i="1"/>
  <c r="DK17" i="1"/>
  <c r="DM17" i="1"/>
  <c r="AF4" i="18"/>
  <c r="AH3" i="18"/>
  <c r="AF5" i="18" l="1"/>
  <c r="AH5" i="18" s="1"/>
  <c r="DT5" i="1"/>
  <c r="DT17" i="1" s="1"/>
  <c r="AH4" i="18"/>
  <c r="AF6" i="18" l="1"/>
  <c r="AF7" i="18" s="1"/>
  <c r="AH6" i="18" l="1"/>
  <c r="AH7" i="18"/>
  <c r="AF8" i="18"/>
  <c r="AH8" i="18" l="1"/>
  <c r="AF9" i="18"/>
  <c r="AH9" i="18" l="1"/>
  <c r="AF10" i="18"/>
  <c r="AF11" i="18" l="1"/>
  <c r="AH10" i="18"/>
  <c r="AF12" i="18" l="1"/>
  <c r="AH11" i="18"/>
  <c r="AF13" i="18" l="1"/>
  <c r="AH12" i="18"/>
  <c r="AF14" i="18" l="1"/>
  <c r="AH13" i="18"/>
  <c r="AH14" i="18" l="1"/>
  <c r="J3" i="15" l="1"/>
  <c r="J11" i="15" s="1"/>
  <c r="J13" i="15" s="1"/>
  <c r="Q2" i="15"/>
  <c r="E12" i="11"/>
  <c r="E13" i="11" s="1"/>
  <c r="E14" i="11" s="1"/>
  <c r="E15" i="11" s="1"/>
  <c r="E16" i="11" s="1"/>
  <c r="E17" i="11" s="1"/>
  <c r="E18" i="11" s="1"/>
  <c r="E21" i="11" s="1"/>
  <c r="E22" i="11" s="1"/>
  <c r="E23" i="11" s="1"/>
  <c r="E24" i="11" s="1"/>
  <c r="E25" i="11" s="1"/>
  <c r="E26" i="11" s="1"/>
  <c r="E28" i="11" s="1"/>
  <c r="E30" i="11" s="1"/>
  <c r="E31" i="11" s="1"/>
  <c r="E32" i="11" s="1"/>
  <c r="E33" i="11" s="1"/>
  <c r="E34" i="11" s="1"/>
  <c r="E35" i="11" s="1"/>
  <c r="E36" i="11" s="1"/>
  <c r="E37" i="11" s="1"/>
  <c r="E38" i="11" s="1"/>
  <c r="E39" i="11" s="1"/>
  <c r="E42" i="11" s="1"/>
  <c r="E43" i="11" s="1"/>
  <c r="E10" i="11"/>
  <c r="S2" i="11"/>
  <c r="Y4" i="18"/>
  <c r="AB4" i="18" s="1"/>
  <c r="N28" i="18"/>
  <c r="N24" i="18"/>
  <c r="N23" i="18"/>
  <c r="N21" i="18"/>
  <c r="N20" i="18"/>
  <c r="N18" i="18"/>
  <c r="N16" i="18"/>
  <c r="N10" i="18"/>
  <c r="N9" i="18"/>
  <c r="N5" i="18"/>
  <c r="N32" i="18" l="1"/>
  <c r="N19" i="18"/>
  <c r="N12" i="18"/>
  <c r="N26" i="18"/>
  <c r="W17" i="18"/>
  <c r="AQ17" i="18" s="1"/>
  <c r="N30" i="18"/>
  <c r="N27" i="18"/>
  <c r="W3" i="18"/>
  <c r="N3" i="18"/>
  <c r="N14" i="18"/>
  <c r="AA3" i="18"/>
  <c r="Y5" i="18"/>
  <c r="AB5" i="18" s="1"/>
  <c r="AA4" i="18"/>
  <c r="N17" i="18"/>
  <c r="AQ3" i="18" l="1"/>
  <c r="N25" i="18"/>
  <c r="W32" i="18"/>
  <c r="N7" i="18"/>
  <c r="N15" i="18"/>
  <c r="N6" i="18"/>
  <c r="N8" i="18"/>
  <c r="N29" i="18"/>
  <c r="N13" i="18"/>
  <c r="N31" i="18"/>
  <c r="Q15" i="15"/>
  <c r="R15" i="15"/>
  <c r="N22" i="18"/>
  <c r="AA5" i="18"/>
  <c r="Y6" i="18"/>
  <c r="AB6" i="18" s="1"/>
  <c r="AQ32" i="18" l="1"/>
  <c r="AA6" i="18"/>
  <c r="Y7" i="18"/>
  <c r="AB7" i="18" s="1"/>
  <c r="AA7" i="18" l="1"/>
  <c r="Y8" i="18"/>
  <c r="AB8" i="18" s="1"/>
  <c r="Y9" i="18" l="1"/>
  <c r="AB9" i="18" s="1"/>
  <c r="AA8" i="18"/>
  <c r="W12" i="18"/>
  <c r="W10" i="18"/>
  <c r="AQ10" i="18" s="1"/>
  <c r="W18" i="18"/>
  <c r="AQ18" i="18" s="1"/>
  <c r="W30" i="18"/>
  <c r="AQ30" i="18" s="1"/>
  <c r="W29" i="18"/>
  <c r="AQ29" i="18" s="1"/>
  <c r="W28" i="18"/>
  <c r="AQ28" i="18" s="1"/>
  <c r="W20" i="18"/>
  <c r="AQ20" i="18" s="1"/>
  <c r="W15" i="18"/>
  <c r="AQ15" i="18" s="1"/>
  <c r="W14" i="18"/>
  <c r="W21" i="18"/>
  <c r="AQ21" i="18" s="1"/>
  <c r="W16" i="18"/>
  <c r="W4" i="18"/>
  <c r="W23" i="18"/>
  <c r="AQ23" i="18" s="1"/>
  <c r="W5" i="18"/>
  <c r="AQ5" i="18" s="1"/>
  <c r="AQ25" i="18"/>
  <c r="W24" i="18"/>
  <c r="AQ24" i="18" s="1"/>
  <c r="W8" i="18"/>
  <c r="AQ8" i="18" s="1"/>
  <c r="W7" i="18"/>
  <c r="W27" i="18"/>
  <c r="AQ27" i="18" s="1"/>
  <c r="W26" i="18"/>
  <c r="AQ26" i="18" s="1"/>
  <c r="W13" i="18"/>
  <c r="AQ13" i="18" s="1"/>
  <c r="AQ16" i="18" l="1"/>
  <c r="AQ7" i="18"/>
  <c r="AQ14" i="18"/>
  <c r="AQ12" i="18"/>
  <c r="AQ4" i="18"/>
  <c r="AA9" i="18"/>
  <c r="Y10" i="18"/>
  <c r="AB10" i="18" s="1"/>
  <c r="AQ42" i="18" l="1"/>
  <c r="AI15" i="18"/>
  <c r="AA10" i="18"/>
  <c r="Y11" i="18"/>
  <c r="AB11" i="18" s="1"/>
  <c r="Y12" i="18" l="1"/>
  <c r="AB12" i="18" s="1"/>
  <c r="AA11" i="18"/>
  <c r="Y13" i="18" l="1"/>
  <c r="AB13" i="18" s="1"/>
  <c r="AA12" i="18"/>
  <c r="Y14" i="18" l="1"/>
  <c r="AB14" i="18" s="1"/>
  <c r="AA13" i="18"/>
  <c r="AA14" i="18" l="1"/>
  <c r="M7" i="2" l="1"/>
  <c r="M8" i="2"/>
  <c r="W2" i="12" l="1"/>
  <c r="V2" i="12"/>
  <c r="U2" i="12"/>
  <c r="T2" i="12"/>
  <c r="S2" i="12"/>
  <c r="R2" i="12"/>
  <c r="Q2" i="12"/>
  <c r="P2" i="12"/>
  <c r="O2" i="12"/>
  <c r="T2" i="11"/>
  <c r="R2" i="11"/>
  <c r="Q2" i="11"/>
  <c r="T14" i="10"/>
  <c r="S14" i="10"/>
  <c r="R14" i="10"/>
  <c r="Q14" i="10"/>
  <c r="P14" i="10"/>
  <c r="O14" i="10"/>
  <c r="T13" i="10"/>
  <c r="S13" i="10"/>
  <c r="R13" i="10"/>
  <c r="Q13" i="10"/>
  <c r="P13" i="10"/>
  <c r="O13" i="10"/>
  <c r="T12" i="10"/>
  <c r="S12" i="10"/>
  <c r="R12" i="10"/>
  <c r="Q12" i="10"/>
  <c r="P12" i="10"/>
  <c r="O12" i="10"/>
  <c r="T11" i="10"/>
  <c r="S11" i="10"/>
  <c r="R11" i="10"/>
  <c r="Q11" i="10"/>
  <c r="P11" i="10"/>
  <c r="O11" i="10"/>
  <c r="U11" i="10" s="1"/>
  <c r="T10" i="10"/>
  <c r="S10" i="10"/>
  <c r="R10" i="10"/>
  <c r="Q10" i="10"/>
  <c r="P10" i="10"/>
  <c r="O10" i="10"/>
  <c r="T9" i="10"/>
  <c r="S9" i="10"/>
  <c r="R9" i="10"/>
  <c r="Q9" i="10"/>
  <c r="P9" i="10"/>
  <c r="O9" i="10"/>
  <c r="T8" i="10"/>
  <c r="S8" i="10"/>
  <c r="R8" i="10"/>
  <c r="Q8" i="10"/>
  <c r="P8" i="10"/>
  <c r="O8" i="10"/>
  <c r="T7" i="10"/>
  <c r="S7" i="10"/>
  <c r="R7" i="10"/>
  <c r="Q7" i="10"/>
  <c r="P7" i="10"/>
  <c r="O7" i="10"/>
  <c r="U7" i="10" s="1"/>
  <c r="T6" i="10"/>
  <c r="S6" i="10"/>
  <c r="R6" i="10"/>
  <c r="Q6" i="10"/>
  <c r="P6" i="10"/>
  <c r="O6" i="10"/>
  <c r="T5" i="10"/>
  <c r="S5" i="10"/>
  <c r="R5" i="10"/>
  <c r="Q5" i="10"/>
  <c r="P5" i="10"/>
  <c r="O5" i="10"/>
  <c r="U5" i="10" s="1"/>
  <c r="T4" i="10"/>
  <c r="S4" i="10"/>
  <c r="R4" i="10"/>
  <c r="Q4" i="10"/>
  <c r="P4" i="10"/>
  <c r="O4" i="10"/>
  <c r="T3" i="10"/>
  <c r="S3" i="10"/>
  <c r="R3" i="10"/>
  <c r="R15" i="10" s="1"/>
  <c r="Q3" i="10"/>
  <c r="P3" i="10"/>
  <c r="P15" i="10" s="1"/>
  <c r="O3" i="10"/>
  <c r="U3" i="10" s="1"/>
  <c r="T2" i="10"/>
  <c r="S2" i="10"/>
  <c r="R2" i="10"/>
  <c r="Q2" i="10"/>
  <c r="P2" i="10"/>
  <c r="O2" i="10"/>
  <c r="U2" i="9"/>
  <c r="T2" i="9"/>
  <c r="S2" i="9"/>
  <c r="R2" i="9"/>
  <c r="Q2" i="9"/>
  <c r="P2" i="9"/>
  <c r="O2" i="9"/>
  <c r="U14" i="9"/>
  <c r="T14" i="9"/>
  <c r="S14" i="9"/>
  <c r="R14" i="9"/>
  <c r="Q14" i="9"/>
  <c r="P14" i="9"/>
  <c r="O14" i="9"/>
  <c r="U13" i="9"/>
  <c r="T13" i="9"/>
  <c r="S13" i="9"/>
  <c r="R13" i="9"/>
  <c r="Q13" i="9"/>
  <c r="P13" i="9"/>
  <c r="O13" i="9"/>
  <c r="U12" i="9"/>
  <c r="T12" i="9"/>
  <c r="S12" i="9"/>
  <c r="R12" i="9"/>
  <c r="Q12" i="9"/>
  <c r="P12" i="9"/>
  <c r="O12" i="9"/>
  <c r="U11" i="9"/>
  <c r="T11" i="9"/>
  <c r="S11" i="9"/>
  <c r="R11" i="9"/>
  <c r="Q11" i="9"/>
  <c r="P11" i="9"/>
  <c r="O11" i="9"/>
  <c r="U10" i="9"/>
  <c r="T10" i="9"/>
  <c r="S10" i="9"/>
  <c r="R10" i="9"/>
  <c r="Q10" i="9"/>
  <c r="P10" i="9"/>
  <c r="O10" i="9"/>
  <c r="U9" i="9"/>
  <c r="T9" i="9"/>
  <c r="S9" i="9"/>
  <c r="R9" i="9"/>
  <c r="Q9" i="9"/>
  <c r="P9" i="9"/>
  <c r="O9" i="9"/>
  <c r="U8" i="9"/>
  <c r="T8" i="9"/>
  <c r="S8" i="9"/>
  <c r="R8" i="9"/>
  <c r="Q8" i="9"/>
  <c r="P8" i="9"/>
  <c r="O8" i="9"/>
  <c r="U7" i="9"/>
  <c r="T7" i="9"/>
  <c r="S7" i="9"/>
  <c r="R7" i="9"/>
  <c r="Q7" i="9"/>
  <c r="P7" i="9"/>
  <c r="O7" i="9"/>
  <c r="V7" i="9" s="1"/>
  <c r="U6" i="9"/>
  <c r="T6" i="9"/>
  <c r="S6" i="9"/>
  <c r="R6" i="9"/>
  <c r="Q6" i="9"/>
  <c r="P6" i="9"/>
  <c r="O6" i="9"/>
  <c r="V6" i="9" s="1"/>
  <c r="U5" i="9"/>
  <c r="T5" i="9"/>
  <c r="S5" i="9"/>
  <c r="R5" i="9"/>
  <c r="Q5" i="9"/>
  <c r="P5" i="9"/>
  <c r="O5" i="9"/>
  <c r="U4" i="9"/>
  <c r="T4" i="9"/>
  <c r="S4" i="9"/>
  <c r="R4" i="9"/>
  <c r="Q4" i="9"/>
  <c r="P4" i="9"/>
  <c r="O4" i="9"/>
  <c r="U3" i="9"/>
  <c r="T3" i="9"/>
  <c r="S3" i="9"/>
  <c r="R3" i="9"/>
  <c r="Q3" i="9"/>
  <c r="P3" i="9"/>
  <c r="O3" i="9"/>
  <c r="T2" i="7"/>
  <c r="S2" i="7"/>
  <c r="R2" i="7"/>
  <c r="Q2" i="7"/>
  <c r="P2" i="7"/>
  <c r="O2" i="7"/>
  <c r="N2" i="7"/>
  <c r="M2" i="7"/>
  <c r="R4" i="6"/>
  <c r="R5" i="6"/>
  <c r="R6" i="6"/>
  <c r="R7" i="6"/>
  <c r="R8" i="6"/>
  <c r="R9" i="6"/>
  <c r="R10" i="6"/>
  <c r="R11" i="6"/>
  <c r="R12" i="6"/>
  <c r="R13" i="6"/>
  <c r="R14" i="6"/>
  <c r="Q4" i="6"/>
  <c r="Q5" i="6"/>
  <c r="Q6" i="6"/>
  <c r="Q7" i="6"/>
  <c r="Q8" i="6"/>
  <c r="Q9" i="6"/>
  <c r="Q10" i="6"/>
  <c r="Q11" i="6"/>
  <c r="Q12" i="6"/>
  <c r="Q13" i="6"/>
  <c r="Q14" i="6"/>
  <c r="P4" i="6"/>
  <c r="P5" i="6"/>
  <c r="P6" i="6"/>
  <c r="P7" i="6"/>
  <c r="P8" i="6"/>
  <c r="P9" i="6"/>
  <c r="P10" i="6"/>
  <c r="P11" i="6"/>
  <c r="P12" i="6"/>
  <c r="P13" i="6"/>
  <c r="P14" i="6"/>
  <c r="R3" i="6"/>
  <c r="Q3" i="6"/>
  <c r="P3" i="6"/>
  <c r="N4" i="6"/>
  <c r="N5" i="6"/>
  <c r="N6" i="6"/>
  <c r="N7" i="6"/>
  <c r="N8" i="6"/>
  <c r="N9" i="6"/>
  <c r="N10" i="6"/>
  <c r="N11" i="6"/>
  <c r="N12" i="6"/>
  <c r="N13" i="6"/>
  <c r="N14" i="6"/>
  <c r="M4" i="6"/>
  <c r="M5" i="6"/>
  <c r="M6" i="6"/>
  <c r="M7" i="6"/>
  <c r="M8" i="6"/>
  <c r="M9" i="6"/>
  <c r="M10" i="6"/>
  <c r="M11" i="6"/>
  <c r="M12" i="6"/>
  <c r="M13" i="6"/>
  <c r="M14" i="6"/>
  <c r="M3" i="6"/>
  <c r="N3" i="6"/>
  <c r="O4" i="6"/>
  <c r="O5" i="6"/>
  <c r="O6" i="6"/>
  <c r="O7" i="6"/>
  <c r="O8" i="6"/>
  <c r="O9" i="6"/>
  <c r="O10" i="6"/>
  <c r="O11" i="6"/>
  <c r="O12" i="6"/>
  <c r="O13" i="6"/>
  <c r="O14" i="6"/>
  <c r="O3" i="6"/>
  <c r="R2" i="6"/>
  <c r="Q2" i="6"/>
  <c r="P2" i="6"/>
  <c r="O2" i="6"/>
  <c r="N2" i="6"/>
  <c r="M2" i="6"/>
  <c r="T14" i="5"/>
  <c r="Z2" i="5"/>
  <c r="Z18" i="5" s="1"/>
  <c r="Y2" i="5"/>
  <c r="Y18" i="5" s="1"/>
  <c r="X2" i="5"/>
  <c r="X18" i="5" s="1"/>
  <c r="W2" i="5"/>
  <c r="W18" i="5" s="1"/>
  <c r="V2" i="5"/>
  <c r="V18" i="5" s="1"/>
  <c r="U2" i="5"/>
  <c r="U18" i="5" s="1"/>
  <c r="T2" i="5"/>
  <c r="T18" i="5" s="1"/>
  <c r="S2" i="5"/>
  <c r="S18" i="5" s="1"/>
  <c r="R2" i="5"/>
  <c r="R18" i="5" s="1"/>
  <c r="Q15" i="10" l="1"/>
  <c r="U6" i="10"/>
  <c r="U10" i="10"/>
  <c r="U14" i="10"/>
  <c r="U9" i="10"/>
  <c r="U13" i="10"/>
  <c r="S15" i="10"/>
  <c r="T15" i="10"/>
  <c r="U4" i="10"/>
  <c r="U15" i="10" s="1"/>
  <c r="U8" i="10"/>
  <c r="U12" i="10"/>
  <c r="O15" i="10"/>
  <c r="S15" i="9"/>
  <c r="V8" i="9"/>
  <c r="T15" i="9"/>
  <c r="P15" i="9"/>
  <c r="V14" i="9"/>
  <c r="U15" i="9"/>
  <c r="V5" i="9"/>
  <c r="V13" i="9"/>
  <c r="V4" i="9"/>
  <c r="Q15" i="9"/>
  <c r="V12" i="9"/>
  <c r="O15" i="9"/>
  <c r="V11" i="9"/>
  <c r="R15" i="9"/>
  <c r="V10" i="9"/>
  <c r="V9" i="9"/>
  <c r="V3" i="9"/>
  <c r="V15" i="9" l="1"/>
  <c r="F58" i="14" l="1"/>
  <c r="B59" i="14"/>
  <c r="B58" i="14"/>
  <c r="B60" i="14" s="1"/>
  <c r="B8" i="3"/>
  <c r="F26" i="3"/>
  <c r="F104" i="14"/>
  <c r="F68" i="14"/>
  <c r="F79" i="14" l="1"/>
  <c r="F8" i="14"/>
  <c r="F73" i="14"/>
  <c r="F6" i="8"/>
  <c r="E4" i="5"/>
  <c r="F8" i="4"/>
  <c r="F18" i="8"/>
  <c r="F143" i="4"/>
  <c r="D11" i="7"/>
  <c r="D5" i="7"/>
  <c r="S3" i="7" l="1"/>
  <c r="R10" i="7"/>
  <c r="R3" i="7"/>
  <c r="N14" i="7"/>
  <c r="F7" i="14"/>
  <c r="F43" i="3"/>
  <c r="F67" i="3" s="1"/>
  <c r="F39" i="3"/>
  <c r="F28" i="3"/>
  <c r="F17" i="3"/>
  <c r="F15" i="3"/>
  <c r="F106" i="14"/>
  <c r="F21" i="3"/>
  <c r="F39" i="14"/>
  <c r="E12" i="5"/>
  <c r="D5" i="13"/>
  <c r="D7" i="7"/>
  <c r="T9" i="7" s="1"/>
  <c r="D6" i="13"/>
  <c r="E5" i="11"/>
  <c r="K3" i="11"/>
  <c r="T2" i="13"/>
  <c r="S2" i="13"/>
  <c r="R2" i="13"/>
  <c r="Q2" i="13"/>
  <c r="P2" i="13"/>
  <c r="O2" i="13"/>
  <c r="D13" i="13"/>
  <c r="P4" i="7" l="1"/>
  <c r="O4" i="7"/>
  <c r="R14" i="7"/>
  <c r="K6" i="11"/>
  <c r="J6" i="11"/>
  <c r="J7" i="11"/>
  <c r="J4" i="11"/>
  <c r="K5" i="11"/>
  <c r="K4" i="11"/>
  <c r="K7" i="11"/>
  <c r="J5" i="11"/>
  <c r="J3" i="11"/>
  <c r="S6" i="11"/>
  <c r="S4" i="11"/>
  <c r="S8" i="11"/>
  <c r="S5" i="11"/>
  <c r="S7" i="11"/>
  <c r="S14" i="11"/>
  <c r="S10" i="11"/>
  <c r="T3" i="11"/>
  <c r="S12" i="11"/>
  <c r="S11" i="11"/>
  <c r="S9" i="11"/>
  <c r="S3" i="11"/>
  <c r="S13" i="11"/>
  <c r="T11" i="11"/>
  <c r="R8" i="11"/>
  <c r="Q5" i="11"/>
  <c r="Q13" i="11"/>
  <c r="Q11" i="11"/>
  <c r="T4" i="11"/>
  <c r="T12" i="11"/>
  <c r="R9" i="11"/>
  <c r="Q6" i="11"/>
  <c r="Q14" i="11"/>
  <c r="T5" i="11"/>
  <c r="T13" i="11"/>
  <c r="R10" i="11"/>
  <c r="Q7" i="11"/>
  <c r="Q3" i="11"/>
  <c r="T6" i="11"/>
  <c r="T14" i="11"/>
  <c r="R11" i="11"/>
  <c r="Q8" i="11"/>
  <c r="R3" i="11"/>
  <c r="R6" i="11"/>
  <c r="T7" i="11"/>
  <c r="R4" i="11"/>
  <c r="R12" i="11"/>
  <c r="Q9" i="11"/>
  <c r="R14" i="11"/>
  <c r="T8" i="11"/>
  <c r="R5" i="11"/>
  <c r="R13" i="11"/>
  <c r="Q10" i="11"/>
  <c r="T9" i="11"/>
  <c r="T10" i="11"/>
  <c r="R7" i="11"/>
  <c r="Q4" i="11"/>
  <c r="Q12" i="11"/>
  <c r="Q7" i="7"/>
  <c r="M9" i="7"/>
  <c r="O8" i="7"/>
  <c r="T8" i="7"/>
  <c r="Q10" i="7"/>
  <c r="M13" i="7"/>
  <c r="R7" i="7"/>
  <c r="Q3" i="7"/>
  <c r="N12" i="7"/>
  <c r="P9" i="7"/>
  <c r="Q12" i="7"/>
  <c r="R13" i="7"/>
  <c r="M5" i="7"/>
  <c r="T3" i="7"/>
  <c r="P11" i="7"/>
  <c r="P10" i="7"/>
  <c r="S10" i="7"/>
  <c r="T13" i="7"/>
  <c r="R5" i="7"/>
  <c r="N8" i="7"/>
  <c r="P8" i="7"/>
  <c r="R9" i="7"/>
  <c r="Q13" i="7"/>
  <c r="N10" i="7"/>
  <c r="O5" i="7"/>
  <c r="P12" i="7"/>
  <c r="Q9" i="7"/>
  <c r="N7" i="7"/>
  <c r="S12" i="7"/>
  <c r="R8" i="7"/>
  <c r="S9" i="7"/>
  <c r="M3" i="7"/>
  <c r="M10" i="7"/>
  <c r="R4" i="7"/>
  <c r="P13" i="7"/>
  <c r="S4" i="7"/>
  <c r="S11" i="7"/>
  <c r="T12" i="7"/>
  <c r="M14" i="7"/>
  <c r="Q14" i="7"/>
  <c r="S7" i="7"/>
  <c r="P5" i="7"/>
  <c r="T7" i="7"/>
  <c r="T14" i="7"/>
  <c r="P3" i="7"/>
  <c r="O12" i="7"/>
  <c r="O14" i="7"/>
  <c r="T10" i="7"/>
  <c r="Q8" i="7"/>
  <c r="Q5" i="7"/>
  <c r="M8" i="7"/>
  <c r="T4" i="7"/>
  <c r="M7" i="7"/>
  <c r="P7" i="7"/>
  <c r="S5" i="7"/>
  <c r="N3" i="7"/>
  <c r="R12" i="7"/>
  <c r="O6" i="7"/>
  <c r="O10" i="7"/>
  <c r="Q6" i="7"/>
  <c r="N4" i="7"/>
  <c r="T6" i="7"/>
  <c r="Q11" i="7"/>
  <c r="N5" i="7"/>
  <c r="M6" i="7"/>
  <c r="S8" i="7"/>
  <c r="Q4" i="7"/>
  <c r="O11" i="7"/>
  <c r="N6" i="7"/>
  <c r="O3" i="7"/>
  <c r="R11" i="7"/>
  <c r="O7" i="7"/>
  <c r="O9" i="7"/>
  <c r="R6" i="7"/>
  <c r="N11" i="7"/>
  <c r="N9" i="7"/>
  <c r="T11" i="7"/>
  <c r="T5" i="7"/>
  <c r="P14" i="7"/>
  <c r="S13" i="7"/>
  <c r="M12" i="7"/>
  <c r="S14" i="7"/>
  <c r="M11" i="7"/>
  <c r="O13" i="7"/>
  <c r="P6" i="7"/>
  <c r="N13" i="7"/>
  <c r="M4" i="7"/>
  <c r="S6" i="7"/>
  <c r="R15" i="7" l="1"/>
  <c r="K9" i="11"/>
  <c r="K11" i="11" s="1"/>
  <c r="J9" i="11"/>
  <c r="J11" i="11" s="1"/>
  <c r="S15" i="11"/>
  <c r="U5" i="11"/>
  <c r="U6" i="11"/>
  <c r="U4" i="11"/>
  <c r="U9" i="11"/>
  <c r="S15" i="7"/>
  <c r="U8" i="11"/>
  <c r="U7" i="11"/>
  <c r="U3" i="11"/>
  <c r="Q15" i="11"/>
  <c r="U13" i="11"/>
  <c r="U14" i="11"/>
  <c r="U12" i="11"/>
  <c r="U11" i="11"/>
  <c r="U10" i="11"/>
  <c r="T15" i="11"/>
  <c r="R15" i="11"/>
  <c r="U13" i="7"/>
  <c r="U9" i="7"/>
  <c r="U14" i="7"/>
  <c r="U6" i="7"/>
  <c r="Q15" i="7"/>
  <c r="U7" i="7"/>
  <c r="O15" i="7"/>
  <c r="M15" i="7"/>
  <c r="U10" i="7"/>
  <c r="P15" i="7"/>
  <c r="N15" i="7"/>
  <c r="U8" i="7"/>
  <c r="T15" i="7"/>
  <c r="U11" i="7"/>
  <c r="U5" i="7"/>
  <c r="U4" i="7"/>
  <c r="U3" i="7"/>
  <c r="U12" i="7"/>
  <c r="F183" i="4"/>
  <c r="F137" i="14"/>
  <c r="D25" i="13"/>
  <c r="J9" i="13" s="1"/>
  <c r="F79" i="3"/>
  <c r="E18" i="5"/>
  <c r="F124" i="14"/>
  <c r="F8" i="8"/>
  <c r="Z18" i="8"/>
  <c r="Y7" i="8"/>
  <c r="Z2" i="8"/>
  <c r="AA18" i="8"/>
  <c r="Y18" i="8"/>
  <c r="X18" i="8"/>
  <c r="W18" i="8"/>
  <c r="V18" i="8"/>
  <c r="U18" i="8"/>
  <c r="T18" i="8"/>
  <c r="S18" i="8"/>
  <c r="R18" i="8"/>
  <c r="AA6" i="8"/>
  <c r="W6" i="8"/>
  <c r="V7" i="8"/>
  <c r="AA2" i="8"/>
  <c r="Y2" i="8"/>
  <c r="X2" i="8"/>
  <c r="W2" i="8"/>
  <c r="V2" i="8"/>
  <c r="U2" i="8"/>
  <c r="T2" i="8"/>
  <c r="S2" i="8"/>
  <c r="R2" i="8"/>
  <c r="U4" i="8"/>
  <c r="U10" i="8"/>
  <c r="U12" i="8"/>
  <c r="S4" i="8"/>
  <c r="S12" i="8"/>
  <c r="R7" i="8"/>
  <c r="R8" i="8"/>
  <c r="R3" i="8"/>
  <c r="L4" i="8"/>
  <c r="L14" i="8"/>
  <c r="L3" i="8"/>
  <c r="Z3" i="8" l="1"/>
  <c r="K13" i="8"/>
  <c r="L13" i="8"/>
  <c r="AR21" i="14"/>
  <c r="AO22" i="14"/>
  <c r="AO25" i="14"/>
  <c r="AR14" i="14"/>
  <c r="AP10" i="14"/>
  <c r="AL22" i="14"/>
  <c r="AI25" i="14"/>
  <c r="AQ26" i="14"/>
  <c r="AN27" i="14"/>
  <c r="AK21" i="14"/>
  <c r="AR27" i="14"/>
  <c r="AR26" i="14"/>
  <c r="AP20" i="14"/>
  <c r="AK27" i="14"/>
  <c r="AH20" i="14"/>
  <c r="AO23" i="14"/>
  <c r="AJ29" i="14"/>
  <c r="AH19" i="14"/>
  <c r="AP6" i="14"/>
  <c r="AN26" i="14"/>
  <c r="AR5" i="14"/>
  <c r="AN25" i="14"/>
  <c r="AK26" i="14"/>
  <c r="AN10" i="14"/>
  <c r="AO11" i="14"/>
  <c r="AM30" i="14"/>
  <c r="AI20" i="14"/>
  <c r="AO10" i="14"/>
  <c r="AQ8" i="14"/>
  <c r="AO7" i="14"/>
  <c r="AR9" i="14"/>
  <c r="AP13" i="14"/>
  <c r="AK24" i="14"/>
  <c r="AM19" i="14"/>
  <c r="AQ22" i="14"/>
  <c r="AR28" i="14"/>
  <c r="AJ20" i="14"/>
  <c r="AN5" i="14"/>
  <c r="AN8" i="14"/>
  <c r="AN4" i="14"/>
  <c r="AQ4" i="14"/>
  <c r="AR30" i="14"/>
  <c r="AP8" i="14"/>
  <c r="AP29" i="14"/>
  <c r="AR29" i="14"/>
  <c r="AO30" i="14"/>
  <c r="AN30" i="14"/>
  <c r="AI21" i="14"/>
  <c r="AP24" i="14"/>
  <c r="AO12" i="14"/>
  <c r="AN23" i="14"/>
  <c r="AL26" i="14"/>
  <c r="AP23" i="14"/>
  <c r="AM24" i="14"/>
  <c r="AR19" i="14"/>
  <c r="AO28" i="14"/>
  <c r="AM22" i="14"/>
  <c r="AI27" i="14"/>
  <c r="AH25" i="14"/>
  <c r="AH27" i="14"/>
  <c r="AL24" i="14"/>
  <c r="AH29" i="14"/>
  <c r="AM23" i="14"/>
  <c r="AO5" i="14"/>
  <c r="AK23" i="14"/>
  <c r="AH22" i="14"/>
  <c r="AO14" i="14"/>
  <c r="AN12" i="14"/>
  <c r="AL19" i="14"/>
  <c r="AI26" i="14"/>
  <c r="AN3" i="14"/>
  <c r="AQ24" i="14"/>
  <c r="AL28" i="14"/>
  <c r="AN21" i="14"/>
  <c r="AJ27" i="14"/>
  <c r="AL27" i="14"/>
  <c r="AI28" i="14"/>
  <c r="AR25" i="14"/>
  <c r="AL25" i="14"/>
  <c r="AJ22" i="14"/>
  <c r="AK28" i="14"/>
  <c r="AQ19" i="14"/>
  <c r="AK22" i="14"/>
  <c r="AJ21" i="14"/>
  <c r="AH23" i="14"/>
  <c r="AN29" i="14"/>
  <c r="AN19" i="14"/>
  <c r="AN14" i="14"/>
  <c r="AP3" i="14"/>
  <c r="AH26" i="14"/>
  <c r="AR20" i="14"/>
  <c r="AR8" i="14"/>
  <c r="AH30" i="14"/>
  <c r="AR22" i="14"/>
  <c r="AQ6" i="14"/>
  <c r="AO24" i="14"/>
  <c r="AO29" i="14"/>
  <c r="AR7" i="14"/>
  <c r="AP28" i="14"/>
  <c r="AP4" i="14"/>
  <c r="AQ27" i="14"/>
  <c r="AO4" i="14"/>
  <c r="AO26" i="14"/>
  <c r="AH21" i="14"/>
  <c r="AQ11" i="14"/>
  <c r="AK29" i="14"/>
  <c r="AO8" i="14"/>
  <c r="AR13" i="14"/>
  <c r="AO21" i="14"/>
  <c r="AN7" i="14"/>
  <c r="AM20" i="14"/>
  <c r="AK20" i="14"/>
  <c r="AJ23" i="14"/>
  <c r="AM26" i="14"/>
  <c r="AP26" i="14"/>
  <c r="AM29" i="14"/>
  <c r="AQ5" i="14"/>
  <c r="AP25" i="14"/>
  <c r="AN6" i="14"/>
  <c r="AO3" i="14"/>
  <c r="AI30" i="14"/>
  <c r="AP19" i="14"/>
  <c r="AI23" i="14"/>
  <c r="AK30" i="14"/>
  <c r="AJ26" i="14"/>
  <c r="AM21" i="14"/>
  <c r="AL21" i="14"/>
  <c r="AQ9" i="14"/>
  <c r="AP22" i="14"/>
  <c r="AM28" i="14"/>
  <c r="AP9" i="14"/>
  <c r="AN13" i="14"/>
  <c r="AP30" i="14"/>
  <c r="AK25" i="14"/>
  <c r="AL23" i="14"/>
  <c r="AI24" i="14"/>
  <c r="AQ25" i="14"/>
  <c r="AP27" i="14"/>
  <c r="AQ21" i="14"/>
  <c r="AN24" i="14"/>
  <c r="AL20" i="14"/>
  <c r="AJ30" i="14"/>
  <c r="AI22" i="14"/>
  <c r="AI19" i="14"/>
  <c r="AQ20" i="14"/>
  <c r="AN28" i="14"/>
  <c r="AN22" i="14"/>
  <c r="AJ24" i="14"/>
  <c r="AH28" i="14"/>
  <c r="AQ3" i="14"/>
  <c r="AQ23" i="14"/>
  <c r="AJ25" i="14"/>
  <c r="AN20" i="14"/>
  <c r="AQ12" i="14"/>
  <c r="AL30" i="14"/>
  <c r="AP7" i="14"/>
  <c r="AL29" i="14"/>
  <c r="AK19" i="14"/>
  <c r="AI29" i="14"/>
  <c r="AQ14" i="14"/>
  <c r="AR11" i="14"/>
  <c r="AQ28" i="14"/>
  <c r="AP11" i="14"/>
  <c r="AO19" i="14"/>
  <c r="AR10" i="14"/>
  <c r="AM25" i="14"/>
  <c r="AJ28" i="14"/>
  <c r="AR3" i="14"/>
  <c r="AM27" i="14"/>
  <c r="AP12" i="14"/>
  <c r="AR6" i="14"/>
  <c r="AN9" i="14"/>
  <c r="AJ19" i="14"/>
  <c r="AN11" i="14"/>
  <c r="AR23" i="14"/>
  <c r="AP21" i="14"/>
  <c r="AQ7" i="14"/>
  <c r="AH24" i="14"/>
  <c r="AP5" i="14"/>
  <c r="AO13" i="14"/>
  <c r="AR24" i="14"/>
  <c r="AO27" i="14"/>
  <c r="AP14" i="14"/>
  <c r="AQ10" i="14"/>
  <c r="AQ13" i="14"/>
  <c r="AO9" i="14"/>
  <c r="AQ30" i="14"/>
  <c r="AQ29" i="14"/>
  <c r="AO20" i="14"/>
  <c r="AR4" i="14"/>
  <c r="AO6" i="14"/>
  <c r="AR12" i="14"/>
  <c r="AM9" i="14"/>
  <c r="AI10" i="14"/>
  <c r="AL5" i="14"/>
  <c r="AL13" i="14"/>
  <c r="AB14" i="14"/>
  <c r="AK6" i="14"/>
  <c r="AA4" i="14"/>
  <c r="AD8" i="14"/>
  <c r="AF3" i="14"/>
  <c r="AG5" i="14"/>
  <c r="AL12" i="14"/>
  <c r="AF11" i="14"/>
  <c r="AG8" i="14"/>
  <c r="Z3" i="14"/>
  <c r="Z9" i="14"/>
  <c r="AM10" i="14"/>
  <c r="AJ12" i="14"/>
  <c r="AC6" i="14"/>
  <c r="AA13" i="14"/>
  <c r="AC14" i="14"/>
  <c r="AH7" i="14"/>
  <c r="AJ9" i="14"/>
  <c r="Z6" i="14"/>
  <c r="AC5" i="14"/>
  <c r="AH13" i="14"/>
  <c r="AJ8" i="14"/>
  <c r="AG9" i="14"/>
  <c r="AF5" i="14"/>
  <c r="AI12" i="14"/>
  <c r="AD10" i="14"/>
  <c r="AF9" i="14"/>
  <c r="AL10" i="14"/>
  <c r="Z7" i="14"/>
  <c r="AB9" i="14"/>
  <c r="AE10" i="14"/>
  <c r="AE13" i="14"/>
  <c r="AI3" i="14"/>
  <c r="AH12" i="14"/>
  <c r="AG10" i="14"/>
  <c r="Y11" i="14"/>
  <c r="Y3" i="14"/>
  <c r="AC10" i="14"/>
  <c r="AD4" i="14"/>
  <c r="Y10" i="14"/>
  <c r="AC11" i="14"/>
  <c r="Y6" i="14"/>
  <c r="AH5" i="14"/>
  <c r="AB12" i="14"/>
  <c r="AM8" i="14"/>
  <c r="AK12" i="14"/>
  <c r="AL6" i="14"/>
  <c r="AE4" i="14"/>
  <c r="AC7" i="14"/>
  <c r="AD11" i="14"/>
  <c r="AG13" i="14"/>
  <c r="AH4" i="14"/>
  <c r="AB5" i="14"/>
  <c r="AE12" i="14"/>
  <c r="AB13" i="14"/>
  <c r="AA9" i="14"/>
  <c r="AC4" i="14"/>
  <c r="AM7" i="14"/>
  <c r="AE8" i="14"/>
  <c r="AA8" i="14"/>
  <c r="Y14" i="14"/>
  <c r="Z4" i="14"/>
  <c r="AK8" i="14"/>
  <c r="AM6" i="14"/>
  <c r="AJ5" i="14"/>
  <c r="AM12" i="14"/>
  <c r="AJ10" i="14"/>
  <c r="AG12" i="14"/>
  <c r="Y12" i="14"/>
  <c r="AI9" i="14"/>
  <c r="AK4" i="14"/>
  <c r="AI14" i="14"/>
  <c r="Y13" i="14"/>
  <c r="AJ11" i="14"/>
  <c r="AC9" i="14"/>
  <c r="AK10" i="14"/>
  <c r="AA12" i="14"/>
  <c r="Z11" i="14"/>
  <c r="AA14" i="14"/>
  <c r="AB11" i="14"/>
  <c r="AF4" i="14"/>
  <c r="AJ6" i="14"/>
  <c r="Y4" i="14"/>
  <c r="AJ14" i="14"/>
  <c r="AH14" i="14"/>
  <c r="AA5" i="14"/>
  <c r="AH11" i="14"/>
  <c r="AA3" i="14"/>
  <c r="AK9" i="14"/>
  <c r="AM4" i="14"/>
  <c r="AK14" i="14"/>
  <c r="AD5" i="14"/>
  <c r="AE3" i="14"/>
  <c r="AE9" i="14"/>
  <c r="AG4" i="14"/>
  <c r="AI8" i="14"/>
  <c r="AE6" i="14"/>
  <c r="AG14" i="14"/>
  <c r="AD13" i="14"/>
  <c r="AF8" i="14"/>
  <c r="AB4" i="14"/>
  <c r="AI5" i="14"/>
  <c r="AL14" i="14"/>
  <c r="AG6" i="14"/>
  <c r="AD12" i="14"/>
  <c r="AB10" i="14"/>
  <c r="AM13" i="14"/>
  <c r="AB6" i="14"/>
  <c r="Y8" i="14"/>
  <c r="AM11" i="14"/>
  <c r="AD6" i="14"/>
  <c r="AL7" i="14"/>
  <c r="AL3" i="14"/>
  <c r="AM5" i="14"/>
  <c r="AC3" i="14"/>
  <c r="Z12" i="14"/>
  <c r="AF13" i="14"/>
  <c r="AH8" i="14"/>
  <c r="Z10" i="14"/>
  <c r="AJ3" i="14"/>
  <c r="AD9" i="14"/>
  <c r="Z13" i="14"/>
  <c r="AB8" i="14"/>
  <c r="AL11" i="14"/>
  <c r="AK7" i="14"/>
  <c r="AK3" i="14"/>
  <c r="AJ13" i="14"/>
  <c r="AE7" i="14"/>
  <c r="AE14" i="14"/>
  <c r="AK11" i="14"/>
  <c r="AE11" i="14"/>
  <c r="AE5" i="14"/>
  <c r="AH3" i="14"/>
  <c r="AI7" i="14"/>
  <c r="AG11" i="14"/>
  <c r="AF7" i="14"/>
  <c r="AH9" i="14"/>
  <c r="AL4" i="14"/>
  <c r="Y7" i="14"/>
  <c r="Z5" i="14"/>
  <c r="AC12" i="14"/>
  <c r="AM3" i="14"/>
  <c r="AL8" i="14"/>
  <c r="AF6" i="14"/>
  <c r="Z14" i="14"/>
  <c r="AF10" i="14"/>
  <c r="AG3" i="14"/>
  <c r="AJ4" i="14"/>
  <c r="AA6" i="14"/>
  <c r="AI4" i="14"/>
  <c r="AD7" i="14"/>
  <c r="AA10" i="14"/>
  <c r="AD3" i="14"/>
  <c r="AB7" i="14"/>
  <c r="AI13" i="14"/>
  <c r="AB3" i="14"/>
  <c r="AA11" i="14"/>
  <c r="AC13" i="14"/>
  <c r="AH6" i="14"/>
  <c r="AM14" i="14"/>
  <c r="AD14" i="14"/>
  <c r="Y5" i="14"/>
  <c r="AG7" i="14"/>
  <c r="AK5" i="14"/>
  <c r="AF14" i="14"/>
  <c r="AJ7" i="14"/>
  <c r="AL9" i="14"/>
  <c r="AA7" i="14"/>
  <c r="AH10" i="14"/>
  <c r="Y9" i="14"/>
  <c r="AI11" i="14"/>
  <c r="AK13" i="14"/>
  <c r="Z8" i="14"/>
  <c r="AC8" i="14"/>
  <c r="AI6" i="14"/>
  <c r="AF12" i="14"/>
  <c r="AG20" i="14"/>
  <c r="X26" i="14"/>
  <c r="AC25" i="14"/>
  <c r="AF20" i="14"/>
  <c r="AA20" i="14"/>
  <c r="AF19" i="14"/>
  <c r="W25" i="14"/>
  <c r="X22" i="14"/>
  <c r="AG29" i="14"/>
  <c r="X27" i="14"/>
  <c r="P10" i="14"/>
  <c r="AA29" i="14"/>
  <c r="W27" i="14"/>
  <c r="P20" i="14"/>
  <c r="P14" i="14"/>
  <c r="AB27" i="14"/>
  <c r="AD22" i="14"/>
  <c r="AB23" i="14"/>
  <c r="AD25" i="14"/>
  <c r="V19" i="14"/>
  <c r="X30" i="14"/>
  <c r="Z22" i="14"/>
  <c r="AF26" i="14"/>
  <c r="AD21" i="14"/>
  <c r="AG28" i="14"/>
  <c r="AF25" i="14"/>
  <c r="AD19" i="14"/>
  <c r="AB24" i="14"/>
  <c r="P25" i="14"/>
  <c r="X29" i="14"/>
  <c r="Z28" i="14"/>
  <c r="V20" i="14"/>
  <c r="AD27" i="14"/>
  <c r="AF22" i="14"/>
  <c r="Y30" i="14"/>
  <c r="AA21" i="14"/>
  <c r="AB19" i="14"/>
  <c r="AD30" i="14"/>
  <c r="V29" i="14"/>
  <c r="AB20" i="14"/>
  <c r="AG27" i="14"/>
  <c r="AE21" i="14"/>
  <c r="W19" i="14"/>
  <c r="Y26" i="14"/>
  <c r="P24" i="14"/>
  <c r="Y29" i="14"/>
  <c r="AF28" i="14"/>
  <c r="AC28" i="14"/>
  <c r="V27" i="14"/>
  <c r="AC22" i="14"/>
  <c r="V28" i="14"/>
  <c r="AG23" i="14"/>
  <c r="AC26" i="14"/>
  <c r="W28" i="14"/>
  <c r="AE19" i="14"/>
  <c r="AG26" i="14"/>
  <c r="AD26" i="14"/>
  <c r="AG21" i="14"/>
  <c r="Y19" i="14"/>
  <c r="AA26" i="14"/>
  <c r="P9" i="14"/>
  <c r="V21" i="14"/>
  <c r="AC24" i="14"/>
  <c r="AE23" i="14"/>
  <c r="AG30" i="14"/>
  <c r="W24" i="14"/>
  <c r="Y28" i="14"/>
  <c r="Z24" i="14"/>
  <c r="AG24" i="14"/>
  <c r="AD24" i="14"/>
  <c r="AE24" i="14"/>
  <c r="P23" i="14"/>
  <c r="Z19" i="14"/>
  <c r="V24" i="14"/>
  <c r="Z30" i="14"/>
  <c r="W22" i="14"/>
  <c r="W23" i="14"/>
  <c r="AA19" i="14"/>
  <c r="P21" i="14"/>
  <c r="Y23" i="14"/>
  <c r="AB30" i="14"/>
  <c r="Z26" i="14"/>
  <c r="AB25" i="14"/>
  <c r="AF23" i="14"/>
  <c r="P4" i="14"/>
  <c r="P3" i="14"/>
  <c r="AG22" i="14"/>
  <c r="X28" i="14"/>
  <c r="AD29" i="14"/>
  <c r="AA22" i="14"/>
  <c r="AF21" i="14"/>
  <c r="AE29" i="14"/>
  <c r="P7" i="14"/>
  <c r="AB28" i="14"/>
  <c r="P22" i="14"/>
  <c r="X19" i="14"/>
  <c r="AE30" i="14"/>
  <c r="P18" i="14"/>
  <c r="W20" i="14"/>
  <c r="Y22" i="14"/>
  <c r="AA23" i="14"/>
  <c r="Z25" i="14"/>
  <c r="AE25" i="14"/>
  <c r="AC29" i="14"/>
  <c r="P17" i="14"/>
  <c r="V26" i="14"/>
  <c r="Z27" i="14"/>
  <c r="W29" i="14"/>
  <c r="AD28" i="14"/>
  <c r="Z21" i="14"/>
  <c r="AB22" i="14"/>
  <c r="AB26" i="14"/>
  <c r="AG25" i="14"/>
  <c r="AE20" i="14"/>
  <c r="V22" i="14"/>
  <c r="AA25" i="14"/>
  <c r="P15" i="14"/>
  <c r="Y21" i="14"/>
  <c r="AD23" i="14"/>
  <c r="AB21" i="14"/>
  <c r="Z29" i="14"/>
  <c r="W21" i="14"/>
  <c r="AD20" i="14"/>
  <c r="AF30" i="14"/>
  <c r="X21" i="14"/>
  <c r="P13" i="14"/>
  <c r="X20" i="14"/>
  <c r="AG19" i="14"/>
  <c r="AF24" i="14"/>
  <c r="W30" i="14"/>
  <c r="AB29" i="14"/>
  <c r="Z23" i="14"/>
  <c r="P5" i="14"/>
  <c r="P11" i="14"/>
  <c r="P8" i="14"/>
  <c r="AA30" i="14"/>
  <c r="AF29" i="14"/>
  <c r="AE22" i="14"/>
  <c r="AC20" i="14"/>
  <c r="P16" i="14"/>
  <c r="Y25" i="14"/>
  <c r="AC21" i="14"/>
  <c r="AE28" i="14"/>
  <c r="Z20" i="14"/>
  <c r="AF27" i="14"/>
  <c r="AE27" i="14"/>
  <c r="AC23" i="14"/>
  <c r="P19" i="14"/>
  <c r="Y27" i="14"/>
  <c r="Y24" i="14"/>
  <c r="P12" i="14"/>
  <c r="W26" i="14"/>
  <c r="AC30" i="14"/>
  <c r="X23" i="14"/>
  <c r="AA24" i="14"/>
  <c r="AA28" i="14"/>
  <c r="AA27" i="14"/>
  <c r="V25" i="14"/>
  <c r="P6" i="14"/>
  <c r="AC19" i="14"/>
  <c r="AE26" i="14"/>
  <c r="V30" i="14"/>
  <c r="V23" i="14"/>
  <c r="X24" i="14"/>
  <c r="X25" i="14"/>
  <c r="O3" i="14"/>
  <c r="Y20" i="14"/>
  <c r="AC27" i="14"/>
  <c r="O16" i="14"/>
  <c r="N16" i="14"/>
  <c r="O23" i="14"/>
  <c r="N23" i="14"/>
  <c r="N22" i="14"/>
  <c r="O22" i="14"/>
  <c r="L11" i="11"/>
  <c r="D22" i="16" s="1"/>
  <c r="O6" i="14"/>
  <c r="N6" i="14"/>
  <c r="W12" i="5"/>
  <c r="S24" i="5"/>
  <c r="S6" i="5"/>
  <c r="W9" i="5"/>
  <c r="X22" i="5"/>
  <c r="W25" i="5"/>
  <c r="X10" i="5"/>
  <c r="R24" i="5"/>
  <c r="T20" i="5"/>
  <c r="T30" i="5"/>
  <c r="U28" i="5"/>
  <c r="Y8" i="5"/>
  <c r="S21" i="5"/>
  <c r="R3" i="5"/>
  <c r="Z23" i="5"/>
  <c r="S7" i="5"/>
  <c r="V29" i="5"/>
  <c r="T9" i="5"/>
  <c r="V14" i="5"/>
  <c r="X11" i="5"/>
  <c r="S9" i="5"/>
  <c r="R28" i="5"/>
  <c r="T26" i="5"/>
  <c r="U25" i="5"/>
  <c r="X25" i="5"/>
  <c r="Z5" i="5"/>
  <c r="R29" i="5"/>
  <c r="Y14" i="5"/>
  <c r="S4" i="5"/>
  <c r="S3" i="5"/>
  <c r="X6" i="5"/>
  <c r="Y10" i="5"/>
  <c r="U30" i="5"/>
  <c r="V22" i="5"/>
  <c r="T8" i="5"/>
  <c r="T19" i="5"/>
  <c r="V7" i="5"/>
  <c r="V26" i="5"/>
  <c r="Z21" i="5"/>
  <c r="Y12" i="5"/>
  <c r="V20" i="5"/>
  <c r="W28" i="5"/>
  <c r="W29" i="5"/>
  <c r="U8" i="5"/>
  <c r="Z20" i="5"/>
  <c r="R23" i="5"/>
  <c r="R27" i="5"/>
  <c r="W22" i="5"/>
  <c r="R26" i="5"/>
  <c r="X24" i="5"/>
  <c r="W27" i="5"/>
  <c r="U21" i="5"/>
  <c r="Z6" i="5"/>
  <c r="S11" i="5"/>
  <c r="V28" i="5"/>
  <c r="V21" i="5"/>
  <c r="Z11" i="5"/>
  <c r="U27" i="5"/>
  <c r="U15" i="11"/>
  <c r="U15" i="7"/>
  <c r="N8" i="14"/>
  <c r="O8" i="14"/>
  <c r="T8" i="8"/>
  <c r="R19" i="8"/>
  <c r="Y3" i="8"/>
  <c r="Y6" i="8"/>
  <c r="T14" i="8"/>
  <c r="L5" i="8"/>
  <c r="R9" i="8"/>
  <c r="S13" i="8"/>
  <c r="S5" i="8"/>
  <c r="T9" i="8"/>
  <c r="U13" i="8"/>
  <c r="U5" i="8"/>
  <c r="V8" i="8"/>
  <c r="W7" i="8"/>
  <c r="AA10" i="8"/>
  <c r="Y8" i="8"/>
  <c r="V3" i="8"/>
  <c r="W3" i="8"/>
  <c r="W4" i="8"/>
  <c r="AA4" i="8"/>
  <c r="S26" i="8"/>
  <c r="Y13" i="8"/>
  <c r="Y5" i="8"/>
  <c r="U11" i="8"/>
  <c r="S29" i="8"/>
  <c r="L10" i="8"/>
  <c r="T6" i="8"/>
  <c r="L9" i="8"/>
  <c r="R13" i="8"/>
  <c r="R5" i="8"/>
  <c r="S9" i="8"/>
  <c r="T13" i="8"/>
  <c r="T5" i="8"/>
  <c r="U9" i="8"/>
  <c r="V12" i="8"/>
  <c r="W14" i="8"/>
  <c r="AA14" i="8"/>
  <c r="V22" i="8"/>
  <c r="T30" i="8"/>
  <c r="Y12" i="8"/>
  <c r="Y4" i="8"/>
  <c r="T7" i="8"/>
  <c r="AA5" i="8"/>
  <c r="R14" i="8"/>
  <c r="R12" i="8"/>
  <c r="X12" i="8" s="1"/>
  <c r="R4" i="8"/>
  <c r="X4" i="8" s="1"/>
  <c r="S8" i="8"/>
  <c r="X8" i="8" s="1"/>
  <c r="T12" i="8"/>
  <c r="T4" i="8"/>
  <c r="U8" i="8"/>
  <c r="V11" i="8"/>
  <c r="W13" i="8"/>
  <c r="AA13" i="8"/>
  <c r="V23" i="8"/>
  <c r="T23" i="8"/>
  <c r="Y11" i="8"/>
  <c r="Z14" i="8"/>
  <c r="T3" i="8"/>
  <c r="W5" i="8"/>
  <c r="R6" i="8"/>
  <c r="L7" i="8"/>
  <c r="S3" i="8"/>
  <c r="S7" i="8"/>
  <c r="X7" i="8" s="1"/>
  <c r="T11" i="8"/>
  <c r="U3" i="8"/>
  <c r="U7" i="8"/>
  <c r="V10" i="8"/>
  <c r="W12" i="8"/>
  <c r="AA12" i="8"/>
  <c r="V24" i="8"/>
  <c r="AA20" i="8"/>
  <c r="Y10" i="8"/>
  <c r="Z13" i="8"/>
  <c r="S11" i="8"/>
  <c r="V4" i="8"/>
  <c r="Y14" i="8"/>
  <c r="S10" i="8"/>
  <c r="L8" i="8"/>
  <c r="R11" i="8"/>
  <c r="L6" i="8"/>
  <c r="R10" i="8"/>
  <c r="S14" i="8"/>
  <c r="S6" i="8"/>
  <c r="T10" i="8"/>
  <c r="U14" i="8"/>
  <c r="U6" i="8"/>
  <c r="V9" i="8"/>
  <c r="W8" i="8"/>
  <c r="AA11" i="8"/>
  <c r="V30" i="8"/>
  <c r="L11" i="8"/>
  <c r="Y9" i="8"/>
  <c r="Z12" i="8"/>
  <c r="Z19" i="8"/>
  <c r="Z10" i="8"/>
  <c r="Z9" i="8"/>
  <c r="Z8" i="8"/>
  <c r="Z7" i="8"/>
  <c r="N13" i="14"/>
  <c r="O13" i="14"/>
  <c r="O7" i="14"/>
  <c r="N9" i="14"/>
  <c r="N7" i="14"/>
  <c r="N24" i="14"/>
  <c r="O24" i="14"/>
  <c r="O18" i="14"/>
  <c r="N18" i="14"/>
  <c r="O21" i="14"/>
  <c r="N21" i="14"/>
  <c r="E19" i="5"/>
  <c r="L9" i="5" s="1"/>
  <c r="N19" i="14"/>
  <c r="N12" i="14"/>
  <c r="N14" i="14"/>
  <c r="N10" i="14"/>
  <c r="N3" i="14"/>
  <c r="N15" i="14"/>
  <c r="N25" i="14"/>
  <c r="N4" i="14"/>
  <c r="N17" i="14"/>
  <c r="N11" i="14"/>
  <c r="N5" i="14"/>
  <c r="N20" i="14"/>
  <c r="L12" i="8"/>
  <c r="K12" i="8"/>
  <c r="Z6" i="8"/>
  <c r="Z5" i="8"/>
  <c r="Z4" i="8"/>
  <c r="Z11" i="8"/>
  <c r="O20" i="14"/>
  <c r="F80" i="3"/>
  <c r="L7" i="3" s="1"/>
  <c r="J8" i="13"/>
  <c r="Q12" i="13"/>
  <c r="Q5" i="13"/>
  <c r="P14" i="13"/>
  <c r="T14" i="13"/>
  <c r="P10" i="13"/>
  <c r="P9" i="13"/>
  <c r="S11" i="13"/>
  <c r="Q13" i="13"/>
  <c r="Q4" i="13"/>
  <c r="T6" i="13"/>
  <c r="R3" i="13"/>
  <c r="R7" i="13"/>
  <c r="S3" i="13"/>
  <c r="R8" i="13"/>
  <c r="T7" i="13"/>
  <c r="T12" i="13"/>
  <c r="S8" i="13"/>
  <c r="R11" i="13"/>
  <c r="P12" i="13"/>
  <c r="P11" i="13"/>
  <c r="P6" i="13"/>
  <c r="S7" i="13"/>
  <c r="S9" i="13"/>
  <c r="T13" i="13"/>
  <c r="T4" i="13"/>
  <c r="T11" i="13"/>
  <c r="S14" i="13"/>
  <c r="P4" i="13"/>
  <c r="Q14" i="13"/>
  <c r="S13" i="13"/>
  <c r="R6" i="13"/>
  <c r="P3" i="13"/>
  <c r="T3" i="13"/>
  <c r="S10" i="13"/>
  <c r="Q9" i="13"/>
  <c r="S6" i="13"/>
  <c r="Q7" i="13"/>
  <c r="Q6" i="13"/>
  <c r="T10" i="13"/>
  <c r="R13" i="13"/>
  <c r="R5" i="13"/>
  <c r="P8" i="13"/>
  <c r="T5" i="13"/>
  <c r="R12" i="13"/>
  <c r="T9" i="13"/>
  <c r="R10" i="13"/>
  <c r="R9" i="13"/>
  <c r="P7" i="13"/>
  <c r="S12" i="13"/>
  <c r="T8" i="13"/>
  <c r="Q3" i="13"/>
  <c r="Q11" i="13"/>
  <c r="R14" i="13"/>
  <c r="Q10" i="13"/>
  <c r="P13" i="13"/>
  <c r="R4" i="13"/>
  <c r="S5" i="13"/>
  <c r="S4" i="13"/>
  <c r="P5" i="13"/>
  <c r="Q8" i="13"/>
  <c r="O7" i="13"/>
  <c r="O14" i="13"/>
  <c r="O6" i="13"/>
  <c r="O12" i="13"/>
  <c r="O13" i="13"/>
  <c r="O10" i="13"/>
  <c r="O5" i="13"/>
  <c r="O3" i="13"/>
  <c r="O4" i="13"/>
  <c r="O9" i="13"/>
  <c r="O11" i="13"/>
  <c r="O8" i="13"/>
  <c r="W11" i="14"/>
  <c r="W10" i="14"/>
  <c r="W9" i="14"/>
  <c r="O4" i="14"/>
  <c r="W8" i="14"/>
  <c r="W3" i="14"/>
  <c r="W7" i="14"/>
  <c r="W14" i="14"/>
  <c r="W6" i="14"/>
  <c r="W13" i="14"/>
  <c r="W5" i="14"/>
  <c r="W12" i="14"/>
  <c r="W4" i="14"/>
  <c r="U26" i="8"/>
  <c r="V19" i="8"/>
  <c r="W23" i="8"/>
  <c r="R25" i="8"/>
  <c r="X28" i="8"/>
  <c r="K11" i="8"/>
  <c r="R30" i="8"/>
  <c r="S28" i="8"/>
  <c r="T25" i="8"/>
  <c r="U21" i="8"/>
  <c r="X30" i="8"/>
  <c r="R29" i="8"/>
  <c r="S27" i="8"/>
  <c r="T24" i="8"/>
  <c r="U20" i="8"/>
  <c r="X29" i="8"/>
  <c r="V25" i="8"/>
  <c r="R24" i="8"/>
  <c r="S25" i="8"/>
  <c r="T22" i="8"/>
  <c r="W19" i="8"/>
  <c r="X27" i="8"/>
  <c r="V26" i="8"/>
  <c r="R23" i="8"/>
  <c r="S21" i="8"/>
  <c r="U29" i="8"/>
  <c r="W26" i="8"/>
  <c r="Y19" i="8"/>
  <c r="R22" i="8"/>
  <c r="S20" i="8"/>
  <c r="U28" i="8"/>
  <c r="W25" i="8"/>
  <c r="Y23" i="8"/>
  <c r="R21" i="8"/>
  <c r="T19" i="8"/>
  <c r="U27" i="8"/>
  <c r="W24" i="8"/>
  <c r="AA27" i="8"/>
  <c r="T29" i="8"/>
  <c r="T21" i="8"/>
  <c r="U25" i="8"/>
  <c r="W30" i="8"/>
  <c r="W22" i="8"/>
  <c r="X26" i="8"/>
  <c r="Y30" i="8"/>
  <c r="Y22" i="8"/>
  <c r="AA26" i="8"/>
  <c r="W11" i="8"/>
  <c r="X3" i="8"/>
  <c r="AA9" i="8"/>
  <c r="V27" i="8"/>
  <c r="R28" i="8"/>
  <c r="R20" i="8"/>
  <c r="S24" i="8"/>
  <c r="T28" i="8"/>
  <c r="T20" i="8"/>
  <c r="U24" i="8"/>
  <c r="W29" i="8"/>
  <c r="W21" i="8"/>
  <c r="X25" i="8"/>
  <c r="Y29" i="8"/>
  <c r="Y21" i="8"/>
  <c r="AA25" i="8"/>
  <c r="V14" i="8"/>
  <c r="V6" i="8"/>
  <c r="W10" i="8"/>
  <c r="AA8" i="8"/>
  <c r="V20" i="8"/>
  <c r="V28" i="8"/>
  <c r="R27" i="8"/>
  <c r="S19" i="8"/>
  <c r="S23" i="8"/>
  <c r="T27" i="8"/>
  <c r="U19" i="8"/>
  <c r="U23" i="8"/>
  <c r="W28" i="8"/>
  <c r="W20" i="8"/>
  <c r="X24" i="8"/>
  <c r="Y28" i="8"/>
  <c r="Y20" i="8"/>
  <c r="AA24" i="8"/>
  <c r="V13" i="8"/>
  <c r="V5" i="8"/>
  <c r="W9" i="8"/>
  <c r="AA3" i="8"/>
  <c r="AA7" i="8"/>
  <c r="V21" i="8"/>
  <c r="V29" i="8"/>
  <c r="R26" i="8"/>
  <c r="S30" i="8"/>
  <c r="S22" i="8"/>
  <c r="T26" i="8"/>
  <c r="U30" i="8"/>
  <c r="U22" i="8"/>
  <c r="W27" i="8"/>
  <c r="X19" i="8"/>
  <c r="X23" i="8"/>
  <c r="Y27" i="8"/>
  <c r="AA19" i="8"/>
  <c r="AA23" i="8"/>
  <c r="X22" i="8"/>
  <c r="Y26" i="8"/>
  <c r="AA30" i="8"/>
  <c r="AA22" i="8"/>
  <c r="X21" i="8"/>
  <c r="Y25" i="8"/>
  <c r="AA29" i="8"/>
  <c r="AA21" i="8"/>
  <c r="X20" i="8"/>
  <c r="Y24" i="8"/>
  <c r="AA28" i="8"/>
  <c r="X5" i="8"/>
  <c r="X13" i="8" l="1"/>
  <c r="X14" i="8"/>
  <c r="X10" i="8"/>
  <c r="AK31" i="14"/>
  <c r="AJ31" i="14"/>
  <c r="AS29" i="14"/>
  <c r="AS30" i="14"/>
  <c r="AS19" i="14"/>
  <c r="AR15" i="14"/>
  <c r="AI31" i="14"/>
  <c r="AO15" i="14"/>
  <c r="AS23" i="14"/>
  <c r="AS22" i="14"/>
  <c r="AS28" i="14"/>
  <c r="AN31" i="14"/>
  <c r="AN15" i="14"/>
  <c r="AR31" i="14"/>
  <c r="AS26" i="14"/>
  <c r="AS24" i="14"/>
  <c r="AQ15" i="14"/>
  <c r="AS27" i="14"/>
  <c r="AL31" i="14"/>
  <c r="AS25" i="14"/>
  <c r="AS20" i="14"/>
  <c r="AO31" i="14"/>
  <c r="AS21" i="14"/>
  <c r="AP31" i="14"/>
  <c r="AQ31" i="14"/>
  <c r="AM31" i="14"/>
  <c r="AH31" i="14"/>
  <c r="AP15" i="14"/>
  <c r="AL15" i="14"/>
  <c r="AJ15" i="14"/>
  <c r="AI15" i="14"/>
  <c r="AM15" i="14"/>
  <c r="AK15" i="14"/>
  <c r="AH15" i="14"/>
  <c r="AG31" i="14"/>
  <c r="X31" i="14"/>
  <c r="AE31" i="14"/>
  <c r="AC31" i="14"/>
  <c r="P27" i="14"/>
  <c r="P29" i="14" s="1"/>
  <c r="AA31" i="14"/>
  <c r="AF31" i="14"/>
  <c r="AB31" i="14"/>
  <c r="V31" i="14"/>
  <c r="Y31" i="14"/>
  <c r="W31" i="14"/>
  <c r="AD31" i="14"/>
  <c r="Z31" i="14"/>
  <c r="N27" i="14"/>
  <c r="N29" i="14" s="1"/>
  <c r="L9" i="3"/>
  <c r="M9" i="3"/>
  <c r="N9" i="3" s="1"/>
  <c r="M8" i="3"/>
  <c r="M7" i="3"/>
  <c r="N7" i="3" s="1"/>
  <c r="L4" i="3"/>
  <c r="M4" i="3"/>
  <c r="N4" i="3" s="1"/>
  <c r="M6" i="3"/>
  <c r="M5" i="3"/>
  <c r="M10" i="3"/>
  <c r="M3" i="3"/>
  <c r="M11" i="3"/>
  <c r="L16" i="8"/>
  <c r="L18" i="8" s="1"/>
  <c r="X11" i="8"/>
  <c r="Z14" i="5"/>
  <c r="Z9" i="5"/>
  <c r="V13" i="5"/>
  <c r="S10" i="5"/>
  <c r="S12" i="5"/>
  <c r="U5" i="5"/>
  <c r="S30" i="5"/>
  <c r="Z24" i="5"/>
  <c r="R25" i="5"/>
  <c r="W11" i="5"/>
  <c r="T22" i="5"/>
  <c r="T4" i="5"/>
  <c r="X19" i="5"/>
  <c r="T7" i="5"/>
  <c r="T23" i="5"/>
  <c r="U23" i="5"/>
  <c r="U11" i="5"/>
  <c r="T27" i="5"/>
  <c r="X20" i="5"/>
  <c r="Z7" i="5"/>
  <c r="V23" i="5"/>
  <c r="W8" i="5"/>
  <c r="R30" i="5"/>
  <c r="R21" i="5"/>
  <c r="Z12" i="5"/>
  <c r="Z10" i="5"/>
  <c r="T11" i="5"/>
  <c r="R7" i="5"/>
  <c r="S25" i="5"/>
  <c r="R19" i="5"/>
  <c r="W23" i="5"/>
  <c r="R22" i="5"/>
  <c r="T12" i="5"/>
  <c r="U14" i="5"/>
  <c r="X29" i="5"/>
  <c r="Y3" i="5"/>
  <c r="S22" i="5"/>
  <c r="W7" i="5"/>
  <c r="Y4" i="5"/>
  <c r="T25" i="5"/>
  <c r="S19" i="5"/>
  <c r="Z27" i="5"/>
  <c r="Y29" i="5"/>
  <c r="W4" i="5"/>
  <c r="T29" i="5"/>
  <c r="V11" i="5"/>
  <c r="X4" i="5"/>
  <c r="S13" i="5"/>
  <c r="S23" i="5"/>
  <c r="V10" i="5"/>
  <c r="Y21" i="5"/>
  <c r="X26" i="5"/>
  <c r="Y22" i="5"/>
  <c r="R14" i="5"/>
  <c r="X13" i="5"/>
  <c r="X8" i="5"/>
  <c r="V4" i="5"/>
  <c r="U19" i="5"/>
  <c r="Z19" i="5"/>
  <c r="V25" i="5"/>
  <c r="U6" i="5"/>
  <c r="V12" i="5"/>
  <c r="R12" i="5"/>
  <c r="U3" i="5"/>
  <c r="S8" i="5"/>
  <c r="R6" i="5"/>
  <c r="U4" i="5"/>
  <c r="X27" i="5"/>
  <c r="Z30" i="5"/>
  <c r="W6" i="5"/>
  <c r="T24" i="5"/>
  <c r="U12" i="5"/>
  <c r="Y6" i="5"/>
  <c r="Y26" i="5"/>
  <c r="W13" i="5"/>
  <c r="T5" i="5"/>
  <c r="U24" i="5"/>
  <c r="V9" i="5"/>
  <c r="Y5" i="5"/>
  <c r="R4" i="5"/>
  <c r="R13" i="5"/>
  <c r="Y28" i="5"/>
  <c r="V8" i="5"/>
  <c r="X7" i="5"/>
  <c r="S26" i="5"/>
  <c r="Z3" i="5"/>
  <c r="W26" i="5"/>
  <c r="V24" i="5"/>
  <c r="R5" i="5"/>
  <c r="W14" i="5"/>
  <c r="W10" i="5"/>
  <c r="V5" i="5"/>
  <c r="W5" i="5"/>
  <c r="Z4" i="5"/>
  <c r="X30" i="5"/>
  <c r="R11" i="5"/>
  <c r="R10" i="5"/>
  <c r="R20" i="5"/>
  <c r="X5" i="5"/>
  <c r="T3" i="5"/>
  <c r="Z26" i="5"/>
  <c r="Y9" i="5"/>
  <c r="Z29" i="5"/>
  <c r="V27" i="5"/>
  <c r="W30" i="5"/>
  <c r="X21" i="5"/>
  <c r="X12" i="5"/>
  <c r="U29" i="5"/>
  <c r="U26" i="5"/>
  <c r="T28" i="5"/>
  <c r="X14" i="5"/>
  <c r="W24" i="5"/>
  <c r="R9" i="5"/>
  <c r="V19" i="5"/>
  <c r="W21" i="5"/>
  <c r="Z28" i="5"/>
  <c r="W3" i="5"/>
  <c r="Y23" i="5"/>
  <c r="Y20" i="5"/>
  <c r="W19" i="5"/>
  <c r="Z25" i="5"/>
  <c r="T13" i="5"/>
  <c r="S5" i="5"/>
  <c r="Y27" i="5"/>
  <c r="U7" i="5"/>
  <c r="S28" i="5"/>
  <c r="S27" i="5"/>
  <c r="Y25" i="5"/>
  <c r="V3" i="5"/>
  <c r="S29" i="5"/>
  <c r="W20" i="5"/>
  <c r="T6" i="5"/>
  <c r="Z13" i="5"/>
  <c r="R8" i="5"/>
  <c r="Z8" i="5"/>
  <c r="X3" i="5"/>
  <c r="U9" i="5"/>
  <c r="X28" i="5"/>
  <c r="T10" i="5"/>
  <c r="Y7" i="5"/>
  <c r="Y19" i="5"/>
  <c r="U10" i="5"/>
  <c r="Y11" i="5"/>
  <c r="Y24" i="5"/>
  <c r="U22" i="5"/>
  <c r="X23" i="5"/>
  <c r="U20" i="5"/>
  <c r="S14" i="5"/>
  <c r="Y30" i="5"/>
  <c r="Z22" i="5"/>
  <c r="X9" i="5"/>
  <c r="V6" i="5"/>
  <c r="S20" i="5"/>
  <c r="T21" i="5"/>
  <c r="T31" i="5" s="1"/>
  <c r="U13" i="5"/>
  <c r="Y13" i="5"/>
  <c r="V30" i="5"/>
  <c r="L11" i="5"/>
  <c r="K10" i="5"/>
  <c r="L4" i="5"/>
  <c r="L5" i="5"/>
  <c r="L10" i="5"/>
  <c r="L7" i="5"/>
  <c r="X9" i="8"/>
  <c r="Y15" i="8"/>
  <c r="X6" i="8"/>
  <c r="L6" i="5"/>
  <c r="L3" i="5"/>
  <c r="L8" i="5"/>
  <c r="Z15" i="8"/>
  <c r="L10" i="3"/>
  <c r="L3" i="3"/>
  <c r="L5" i="3"/>
  <c r="L11" i="3"/>
  <c r="L8" i="3"/>
  <c r="L6" i="3"/>
  <c r="U3" i="13"/>
  <c r="AB3" i="8"/>
  <c r="Y31" i="8"/>
  <c r="AA27" i="5" l="1"/>
  <c r="AA26" i="5"/>
  <c r="AA24" i="5"/>
  <c r="AA23" i="5"/>
  <c r="AA28" i="5"/>
  <c r="AA29" i="5"/>
  <c r="V31" i="5"/>
  <c r="M14" i="3"/>
  <c r="M16" i="3" s="1"/>
  <c r="AS31" i="14"/>
  <c r="N8" i="3"/>
  <c r="N11" i="3"/>
  <c r="N3" i="3"/>
  <c r="N10" i="3"/>
  <c r="N6" i="3"/>
  <c r="N5" i="3"/>
  <c r="R31" i="5"/>
  <c r="AA19" i="5"/>
  <c r="AA30" i="5"/>
  <c r="W31" i="5"/>
  <c r="Z31" i="5"/>
  <c r="U31" i="5"/>
  <c r="X31" i="5"/>
  <c r="AA20" i="5"/>
  <c r="Y31" i="5"/>
  <c r="S31" i="5"/>
  <c r="AA12" i="5"/>
  <c r="AA22" i="5"/>
  <c r="AA21" i="5"/>
  <c r="AA14" i="5"/>
  <c r="AA25" i="5"/>
  <c r="AA10" i="5"/>
  <c r="L13" i="5"/>
  <c r="L15" i="5" s="1"/>
  <c r="L14" i="3"/>
  <c r="L16" i="3" s="1"/>
  <c r="K4" i="8"/>
  <c r="K5" i="8"/>
  <c r="K6" i="8"/>
  <c r="K7" i="8"/>
  <c r="K8" i="8"/>
  <c r="K9" i="8"/>
  <c r="K10" i="8"/>
  <c r="K14" i="8"/>
  <c r="K3" i="8"/>
  <c r="X4" i="14"/>
  <c r="X5" i="14"/>
  <c r="X6" i="14"/>
  <c r="X7" i="14"/>
  <c r="X8" i="14"/>
  <c r="X9" i="14"/>
  <c r="X10" i="14"/>
  <c r="X11" i="14"/>
  <c r="X12" i="14"/>
  <c r="X13" i="14"/>
  <c r="X14" i="14"/>
  <c r="X3" i="14"/>
  <c r="V4" i="14"/>
  <c r="V5" i="14"/>
  <c r="V6" i="14"/>
  <c r="V7" i="14"/>
  <c r="V8" i="14"/>
  <c r="V9" i="14"/>
  <c r="V10" i="14"/>
  <c r="V11" i="14"/>
  <c r="V12" i="14"/>
  <c r="V13" i="14"/>
  <c r="V14" i="14"/>
  <c r="V3" i="14"/>
  <c r="V2" i="14"/>
  <c r="V18" i="14" s="1"/>
  <c r="W20" i="4"/>
  <c r="W21" i="4"/>
  <c r="W22" i="4"/>
  <c r="W23" i="4"/>
  <c r="W24" i="4"/>
  <c r="W25" i="4"/>
  <c r="W26" i="4"/>
  <c r="W27" i="4"/>
  <c r="W28" i="4"/>
  <c r="W29" i="4"/>
  <c r="W30" i="4"/>
  <c r="V20" i="4"/>
  <c r="V21" i="4"/>
  <c r="V22" i="4"/>
  <c r="V23" i="4"/>
  <c r="V24" i="4"/>
  <c r="V25" i="4"/>
  <c r="V26" i="4"/>
  <c r="V27" i="4"/>
  <c r="V28" i="4"/>
  <c r="V29" i="4"/>
  <c r="V30" i="4"/>
  <c r="U20" i="4"/>
  <c r="U21" i="4"/>
  <c r="U22" i="4"/>
  <c r="U23" i="4"/>
  <c r="U24" i="4"/>
  <c r="U25" i="4"/>
  <c r="U26" i="4"/>
  <c r="U27" i="4"/>
  <c r="U28" i="4"/>
  <c r="U29" i="4"/>
  <c r="U30" i="4"/>
  <c r="AB19" i="4"/>
  <c r="AA19" i="4"/>
  <c r="Z19" i="4"/>
  <c r="Y19" i="4"/>
  <c r="X19" i="4"/>
  <c r="W19" i="4"/>
  <c r="V19" i="4"/>
  <c r="AB36" i="4"/>
  <c r="AB37" i="4"/>
  <c r="AB38" i="4"/>
  <c r="AB39" i="4"/>
  <c r="AB40" i="4"/>
  <c r="AB41" i="4"/>
  <c r="AB42" i="4"/>
  <c r="AB43" i="4"/>
  <c r="AB44" i="4"/>
  <c r="AB45" i="4"/>
  <c r="AB46" i="4"/>
  <c r="AA36" i="4"/>
  <c r="AA37" i="4"/>
  <c r="AA38" i="4"/>
  <c r="AA39" i="4"/>
  <c r="AA40" i="4"/>
  <c r="AA41" i="4"/>
  <c r="AA42" i="4"/>
  <c r="AA43" i="4"/>
  <c r="AA44" i="4"/>
  <c r="AA45" i="4"/>
  <c r="AA46" i="4"/>
  <c r="Z36" i="4"/>
  <c r="Z37" i="4"/>
  <c r="Z38" i="4"/>
  <c r="Z39" i="4"/>
  <c r="Z40" i="4"/>
  <c r="Z41" i="4"/>
  <c r="Z42" i="4"/>
  <c r="Z43" i="4"/>
  <c r="Z44" i="4"/>
  <c r="Z45" i="4"/>
  <c r="Z46" i="4"/>
  <c r="Y36" i="4"/>
  <c r="Y37" i="4"/>
  <c r="Y38" i="4"/>
  <c r="Y39" i="4"/>
  <c r="Y40" i="4"/>
  <c r="Y41" i="4"/>
  <c r="Y42" i="4"/>
  <c r="Y43" i="4"/>
  <c r="Y44" i="4"/>
  <c r="Y45" i="4"/>
  <c r="Y46" i="4"/>
  <c r="X36" i="4"/>
  <c r="X37" i="4"/>
  <c r="X38" i="4"/>
  <c r="X39" i="4"/>
  <c r="X40" i="4"/>
  <c r="X41" i="4"/>
  <c r="X42" i="4"/>
  <c r="X43" i="4"/>
  <c r="X44" i="4"/>
  <c r="X45" i="4"/>
  <c r="X46" i="4"/>
  <c r="W36" i="4"/>
  <c r="W37" i="4"/>
  <c r="W38" i="4"/>
  <c r="W39" i="4"/>
  <c r="W40" i="4"/>
  <c r="W41" i="4"/>
  <c r="W42" i="4"/>
  <c r="W43" i="4"/>
  <c r="W44" i="4"/>
  <c r="W45" i="4"/>
  <c r="W46" i="4"/>
  <c r="AB35" i="4"/>
  <c r="AA35" i="4"/>
  <c r="Z35" i="4"/>
  <c r="Y35" i="4"/>
  <c r="X35" i="4"/>
  <c r="W35" i="4"/>
  <c r="V36" i="4"/>
  <c r="V37" i="4"/>
  <c r="V38" i="4"/>
  <c r="V39" i="4"/>
  <c r="V40" i="4"/>
  <c r="V41" i="4"/>
  <c r="V42" i="4"/>
  <c r="V43" i="4"/>
  <c r="V44" i="4"/>
  <c r="V45" i="4"/>
  <c r="V46" i="4"/>
  <c r="V35" i="4"/>
  <c r="U36" i="4"/>
  <c r="U37" i="4"/>
  <c r="U38" i="4"/>
  <c r="U39" i="4"/>
  <c r="U40" i="4"/>
  <c r="U41" i="4"/>
  <c r="U42" i="4"/>
  <c r="U43" i="4"/>
  <c r="U44" i="4"/>
  <c r="U45" i="4"/>
  <c r="U46" i="4"/>
  <c r="U35" i="4"/>
  <c r="U19" i="4"/>
  <c r="AB4" i="4"/>
  <c r="AB5" i="4"/>
  <c r="AB6" i="4"/>
  <c r="AB7" i="4"/>
  <c r="AB8" i="4"/>
  <c r="AB9" i="4"/>
  <c r="AB10" i="4"/>
  <c r="AB11" i="4"/>
  <c r="AB12" i="4"/>
  <c r="AB13" i="4"/>
  <c r="AB14" i="4"/>
  <c r="AB3" i="4"/>
  <c r="AA4" i="4"/>
  <c r="AA5" i="4"/>
  <c r="AA6" i="4"/>
  <c r="AA7" i="4"/>
  <c r="AA8" i="4"/>
  <c r="AA9" i="4"/>
  <c r="AA10" i="4"/>
  <c r="AA11" i="4"/>
  <c r="AA12" i="4"/>
  <c r="AA13" i="4"/>
  <c r="AA14" i="4"/>
  <c r="AA3" i="4"/>
  <c r="Z4" i="4"/>
  <c r="Z5" i="4"/>
  <c r="Z6" i="4"/>
  <c r="Z7" i="4"/>
  <c r="Z8" i="4"/>
  <c r="Z9" i="4"/>
  <c r="Z10" i="4"/>
  <c r="Z11" i="4"/>
  <c r="Z12" i="4"/>
  <c r="Z13" i="4"/>
  <c r="Z14" i="4"/>
  <c r="Z3" i="4"/>
  <c r="Y4" i="4"/>
  <c r="Y5" i="4"/>
  <c r="Y6" i="4"/>
  <c r="Y7" i="4"/>
  <c r="Y8" i="4"/>
  <c r="Y9" i="4"/>
  <c r="Y10" i="4"/>
  <c r="Y11" i="4"/>
  <c r="Y12" i="4"/>
  <c r="Y13" i="4"/>
  <c r="Y14" i="4"/>
  <c r="Y3" i="4"/>
  <c r="X4" i="4"/>
  <c r="X5" i="4"/>
  <c r="X6" i="4"/>
  <c r="X7" i="4"/>
  <c r="X8" i="4"/>
  <c r="X9" i="4"/>
  <c r="X10" i="4"/>
  <c r="X11" i="4"/>
  <c r="X12" i="4"/>
  <c r="X13" i="4"/>
  <c r="X14" i="4"/>
  <c r="X3" i="4"/>
  <c r="W4" i="4"/>
  <c r="W5" i="4"/>
  <c r="W6" i="4"/>
  <c r="W7" i="4"/>
  <c r="W8" i="4"/>
  <c r="W9" i="4"/>
  <c r="W10" i="4"/>
  <c r="W11" i="4"/>
  <c r="W12" i="4"/>
  <c r="W13" i="4"/>
  <c r="W14" i="4"/>
  <c r="W3" i="4"/>
  <c r="V4" i="4"/>
  <c r="V5" i="4"/>
  <c r="V6" i="4"/>
  <c r="V7" i="4"/>
  <c r="V8" i="4"/>
  <c r="V9" i="4"/>
  <c r="V10" i="4"/>
  <c r="V11" i="4"/>
  <c r="V12" i="4"/>
  <c r="V13" i="4"/>
  <c r="V14" i="4"/>
  <c r="V3" i="4"/>
  <c r="U5" i="4"/>
  <c r="U14" i="4"/>
  <c r="U13" i="4"/>
  <c r="U10" i="4"/>
  <c r="U9" i="4"/>
  <c r="U8" i="4"/>
  <c r="U7" i="4"/>
  <c r="U6" i="4"/>
  <c r="U4" i="4"/>
  <c r="U3" i="4"/>
  <c r="AB2" i="4"/>
  <c r="AB18" i="4" s="1"/>
  <c r="AB34" i="4" s="1"/>
  <c r="AA2" i="4"/>
  <c r="AA18" i="4" s="1"/>
  <c r="AA34" i="4" s="1"/>
  <c r="Z2" i="4"/>
  <c r="Z18" i="4" s="1"/>
  <c r="Z34" i="4" s="1"/>
  <c r="Y2" i="4"/>
  <c r="Y18" i="4" s="1"/>
  <c r="Y34" i="4" s="1"/>
  <c r="X2" i="4"/>
  <c r="X18" i="4" s="1"/>
  <c r="X34" i="4" s="1"/>
  <c r="W2" i="4"/>
  <c r="W18" i="4" s="1"/>
  <c r="W34" i="4" s="1"/>
  <c r="V2" i="4"/>
  <c r="V18" i="4" s="1"/>
  <c r="V34" i="4" s="1"/>
  <c r="U2" i="4"/>
  <c r="U18" i="4" s="1"/>
  <c r="U34" i="4" s="1"/>
  <c r="V4" i="2"/>
  <c r="V5" i="2"/>
  <c r="V6" i="2"/>
  <c r="V7" i="2"/>
  <c r="V8" i="2"/>
  <c r="V9" i="2"/>
  <c r="V10" i="2"/>
  <c r="V11" i="2"/>
  <c r="V12" i="2"/>
  <c r="V13" i="2"/>
  <c r="V14" i="2"/>
  <c r="V3" i="2"/>
  <c r="U4" i="2"/>
  <c r="U5" i="2"/>
  <c r="U6" i="2"/>
  <c r="U7" i="2"/>
  <c r="U8" i="2"/>
  <c r="U9" i="2"/>
  <c r="U10" i="2"/>
  <c r="U11" i="2"/>
  <c r="U12" i="2"/>
  <c r="U13" i="2"/>
  <c r="U14" i="2"/>
  <c r="U3" i="2"/>
  <c r="T4" i="2"/>
  <c r="T5" i="2"/>
  <c r="T6" i="2"/>
  <c r="T7" i="2"/>
  <c r="T8" i="2"/>
  <c r="T9" i="2"/>
  <c r="T10" i="2"/>
  <c r="T11" i="2"/>
  <c r="T12" i="2"/>
  <c r="T13" i="2"/>
  <c r="T14" i="2"/>
  <c r="T3" i="2"/>
  <c r="S4" i="2"/>
  <c r="S5" i="2"/>
  <c r="S6" i="2"/>
  <c r="S7" i="2"/>
  <c r="S8" i="2"/>
  <c r="S9" i="2"/>
  <c r="S10" i="2"/>
  <c r="S11" i="2"/>
  <c r="S12" i="2"/>
  <c r="S13" i="2"/>
  <c r="S14" i="2"/>
  <c r="S3" i="2"/>
  <c r="R3" i="2"/>
  <c r="R4" i="2"/>
  <c r="R5" i="2"/>
  <c r="R6" i="2"/>
  <c r="R7" i="2"/>
  <c r="R8" i="2"/>
  <c r="R9" i="2"/>
  <c r="R10" i="2"/>
  <c r="R11" i="2"/>
  <c r="R12" i="2"/>
  <c r="R13" i="2"/>
  <c r="R14" i="2"/>
  <c r="Q5" i="2"/>
  <c r="Q4" i="2"/>
  <c r="Q6" i="2"/>
  <c r="Q7" i="2"/>
  <c r="Q8" i="2"/>
  <c r="Q9" i="2"/>
  <c r="Q10" i="2"/>
  <c r="Q11" i="2"/>
  <c r="Q12" i="2"/>
  <c r="Q13" i="2"/>
  <c r="Q14" i="2"/>
  <c r="Q3" i="2"/>
  <c r="P4" i="2"/>
  <c r="P5" i="2"/>
  <c r="P6" i="2"/>
  <c r="P7" i="2"/>
  <c r="P8" i="2"/>
  <c r="P9" i="2"/>
  <c r="P10" i="2"/>
  <c r="P11" i="2"/>
  <c r="P12" i="2"/>
  <c r="P13" i="2"/>
  <c r="P14" i="2"/>
  <c r="P3" i="2"/>
  <c r="O3" i="2"/>
  <c r="O4" i="2"/>
  <c r="O5" i="2"/>
  <c r="O6" i="2"/>
  <c r="O7" i="2"/>
  <c r="O8" i="2"/>
  <c r="O9" i="2"/>
  <c r="O10" i="2"/>
  <c r="O11" i="2"/>
  <c r="O12" i="2"/>
  <c r="O13" i="2"/>
  <c r="O14" i="2"/>
  <c r="N4" i="2"/>
  <c r="N5" i="2"/>
  <c r="N6" i="2"/>
  <c r="N7" i="2"/>
  <c r="N8" i="2"/>
  <c r="W8" i="2" s="1"/>
  <c r="N9" i="2"/>
  <c r="N10" i="2"/>
  <c r="N11" i="2"/>
  <c r="N12" i="2"/>
  <c r="N13" i="2"/>
  <c r="N14" i="2"/>
  <c r="N3" i="2"/>
  <c r="M4" i="2"/>
  <c r="M5" i="2"/>
  <c r="M6" i="2"/>
  <c r="M9" i="2"/>
  <c r="W9" i="2" s="1"/>
  <c r="M10" i="2"/>
  <c r="M11" i="2"/>
  <c r="M12" i="2"/>
  <c r="M13" i="2"/>
  <c r="W13" i="2" s="1"/>
  <c r="M14" i="2"/>
  <c r="AS11" i="14" l="1"/>
  <c r="AS10" i="14"/>
  <c r="W3" i="2"/>
  <c r="W7" i="2"/>
  <c r="W5" i="2"/>
  <c r="W14" i="2"/>
  <c r="P15" i="2"/>
  <c r="W11" i="2"/>
  <c r="W10" i="2"/>
  <c r="W6" i="2"/>
  <c r="W4" i="2"/>
  <c r="O15" i="2"/>
  <c r="W12" i="2"/>
  <c r="N15" i="2"/>
  <c r="N14" i="3"/>
  <c r="N16" i="3" s="1"/>
  <c r="O16" i="3" s="1"/>
  <c r="D14" i="16" s="1"/>
  <c r="AS12" i="14"/>
  <c r="AS4" i="14"/>
  <c r="AS5" i="14"/>
  <c r="AS9" i="14"/>
  <c r="AS8" i="14"/>
  <c r="AS14" i="14"/>
  <c r="AS6" i="14"/>
  <c r="AS13" i="14"/>
  <c r="AS3" i="14"/>
  <c r="AS7" i="14"/>
  <c r="AA31" i="5"/>
  <c r="Z24" i="8"/>
  <c r="Z25" i="8"/>
  <c r="Z23" i="8"/>
  <c r="Z26" i="8"/>
  <c r="Z22" i="8"/>
  <c r="Z27" i="8"/>
  <c r="Z20" i="8"/>
  <c r="Z28" i="8"/>
  <c r="Z30" i="8"/>
  <c r="Z21" i="8"/>
  <c r="Z29" i="8"/>
  <c r="K16" i="8"/>
  <c r="AF15" i="14"/>
  <c r="AE15" i="14"/>
  <c r="W15" i="14"/>
  <c r="AG15" i="14"/>
  <c r="X15" i="14"/>
  <c r="AA15" i="14"/>
  <c r="Y15" i="14"/>
  <c r="AC15" i="14"/>
  <c r="Z15" i="14"/>
  <c r="AB15" i="14"/>
  <c r="V15" i="14"/>
  <c r="AD15" i="14"/>
  <c r="V15" i="2"/>
  <c r="U15" i="2"/>
  <c r="T15" i="2"/>
  <c r="S15" i="2"/>
  <c r="R15" i="2"/>
  <c r="Q15" i="2"/>
  <c r="M15" i="2"/>
  <c r="W15" i="2" l="1"/>
  <c r="Z31" i="8"/>
  <c r="K18" i="8"/>
  <c r="M18" i="8" s="1"/>
  <c r="D19" i="16" s="1"/>
  <c r="AS15" i="14"/>
  <c r="J4" i="13" l="1"/>
  <c r="J5" i="13"/>
  <c r="J6" i="13"/>
  <c r="J7" i="13"/>
  <c r="J10" i="13"/>
  <c r="J3" i="13"/>
  <c r="J12" i="13" l="1"/>
  <c r="J14" i="13" s="1"/>
  <c r="D24" i="16" s="1"/>
  <c r="O19" i="14" l="1"/>
  <c r="O17" i="14"/>
  <c r="E173" i="14"/>
  <c r="O5" i="14"/>
  <c r="O9" i="14"/>
  <c r="O10" i="14"/>
  <c r="O11" i="14"/>
  <c r="O12" i="14"/>
  <c r="O14" i="14"/>
  <c r="O15" i="14"/>
  <c r="O25" i="14"/>
  <c r="C23" i="7"/>
  <c r="H9" i="7"/>
  <c r="C27" i="2"/>
  <c r="H10" i="7"/>
  <c r="H4" i="7"/>
  <c r="H5" i="7"/>
  <c r="H6" i="7"/>
  <c r="H7" i="7"/>
  <c r="H8" i="7"/>
  <c r="H3" i="7"/>
  <c r="K11" i="5"/>
  <c r="O27" i="14" l="1"/>
  <c r="O29" i="14" s="1"/>
  <c r="Q29" i="14" s="1"/>
  <c r="D13" i="16" s="1"/>
  <c r="H12" i="7"/>
  <c r="H14" i="7" s="1"/>
  <c r="D18" i="16" s="1"/>
  <c r="AA11" i="5" l="1"/>
  <c r="K4" i="5"/>
  <c r="K5" i="5"/>
  <c r="K6" i="5"/>
  <c r="K7" i="5"/>
  <c r="K8" i="5"/>
  <c r="K9" i="5"/>
  <c r="K3" i="5"/>
  <c r="H4" i="6"/>
  <c r="H5" i="6"/>
  <c r="H6" i="6"/>
  <c r="H7" i="6"/>
  <c r="H8" i="6"/>
  <c r="H3" i="6"/>
  <c r="H4" i="2"/>
  <c r="H5" i="2"/>
  <c r="H6" i="2"/>
  <c r="H7" i="2"/>
  <c r="H8" i="2"/>
  <c r="H9" i="2"/>
  <c r="H10" i="2"/>
  <c r="H11" i="2"/>
  <c r="H12" i="2"/>
  <c r="O4" i="4"/>
  <c r="O5" i="4"/>
  <c r="O6" i="4"/>
  <c r="O7" i="4"/>
  <c r="O8" i="4"/>
  <c r="O9" i="4"/>
  <c r="O10" i="4"/>
  <c r="M6" i="4"/>
  <c r="M7" i="4"/>
  <c r="M8" i="4"/>
  <c r="M9" i="4"/>
  <c r="M10" i="4"/>
  <c r="N4" i="4"/>
  <c r="N3" i="4"/>
  <c r="O3" i="4"/>
  <c r="N5" i="4"/>
  <c r="N6" i="4"/>
  <c r="N7" i="4"/>
  <c r="N8" i="4"/>
  <c r="N9" i="4"/>
  <c r="N10" i="4"/>
  <c r="M5" i="4"/>
  <c r="M4" i="4"/>
  <c r="M3" i="4"/>
  <c r="C218" i="4"/>
  <c r="D218" i="4"/>
  <c r="E218" i="4"/>
  <c r="K13" i="5" l="1"/>
  <c r="K15" i="5" s="1"/>
  <c r="M15" i="5" s="1"/>
  <c r="D16" i="16" s="1"/>
  <c r="AA30" i="4"/>
  <c r="AA29" i="4"/>
  <c r="AA28" i="4"/>
  <c r="AA27" i="4"/>
  <c r="AA26" i="4"/>
  <c r="AA25" i="4"/>
  <c r="AA24" i="4"/>
  <c r="AA23" i="4"/>
  <c r="AA22" i="4"/>
  <c r="AA21" i="4"/>
  <c r="AA20" i="4"/>
  <c r="Y30" i="4"/>
  <c r="Y29" i="4"/>
  <c r="Y28" i="4"/>
  <c r="Y27" i="4"/>
  <c r="Y26" i="4"/>
  <c r="Y25" i="4"/>
  <c r="Y24" i="4"/>
  <c r="Y23" i="4"/>
  <c r="Y22" i="4"/>
  <c r="Y21" i="4"/>
  <c r="Y20" i="4"/>
  <c r="AB29" i="4"/>
  <c r="AB23" i="4"/>
  <c r="AB28" i="4"/>
  <c r="AB24" i="4"/>
  <c r="AB26" i="4"/>
  <c r="AB20" i="4"/>
  <c r="AB30" i="4"/>
  <c r="AB25" i="4"/>
  <c r="AB21" i="4"/>
  <c r="AB27" i="4"/>
  <c r="AB22" i="4"/>
  <c r="X30" i="4"/>
  <c r="X29" i="4"/>
  <c r="X28" i="4"/>
  <c r="X27" i="4"/>
  <c r="X26" i="4"/>
  <c r="X25" i="4"/>
  <c r="X24" i="4"/>
  <c r="X23" i="4"/>
  <c r="X22" i="4"/>
  <c r="X21" i="4"/>
  <c r="X20" i="4"/>
  <c r="Z30" i="4"/>
  <c r="Z29" i="4"/>
  <c r="Z28" i="4"/>
  <c r="Z27" i="4"/>
  <c r="Z26" i="4"/>
  <c r="Z25" i="4"/>
  <c r="Z24" i="4"/>
  <c r="Z23" i="4"/>
  <c r="Z22" i="4"/>
  <c r="Z21" i="4"/>
  <c r="Z20" i="4"/>
  <c r="U11" i="4"/>
  <c r="U12" i="4"/>
  <c r="H11" i="6"/>
  <c r="H13" i="6" s="1"/>
  <c r="D17" i="16" s="1"/>
  <c r="M13" i="4"/>
  <c r="M16" i="4" s="1"/>
  <c r="O13" i="4"/>
  <c r="O16" i="4" s="1"/>
  <c r="N13" i="4"/>
  <c r="H15" i="2"/>
  <c r="H17" i="2" s="1"/>
  <c r="D12" i="16" s="1"/>
  <c r="AA8" i="5" l="1"/>
  <c r="R15" i="5"/>
  <c r="Y15" i="5"/>
  <c r="U15" i="5"/>
  <c r="X15" i="5"/>
  <c r="W15" i="5"/>
  <c r="V15" i="5"/>
  <c r="AA6" i="5"/>
  <c r="AA9" i="5"/>
  <c r="S15" i="5"/>
  <c r="AA3" i="5"/>
  <c r="Z15" i="5"/>
  <c r="AA4" i="5"/>
  <c r="T15" i="5"/>
  <c r="AA5" i="5"/>
  <c r="AA7" i="5"/>
  <c r="W31" i="4"/>
  <c r="V47" i="4"/>
  <c r="AC27" i="4"/>
  <c r="AA31" i="4"/>
  <c r="AC40" i="4"/>
  <c r="Z31" i="4"/>
  <c r="X31" i="4"/>
  <c r="Y31" i="4"/>
  <c r="AC20" i="4"/>
  <c r="AC28" i="4"/>
  <c r="AC41" i="4"/>
  <c r="U47" i="4"/>
  <c r="AC35" i="4"/>
  <c r="AC21" i="4"/>
  <c r="AC29" i="4"/>
  <c r="AC42" i="4"/>
  <c r="AB31" i="4"/>
  <c r="AB47" i="4"/>
  <c r="AC22" i="4"/>
  <c r="AC30" i="4"/>
  <c r="AC43" i="4"/>
  <c r="AC23" i="4"/>
  <c r="AC36" i="4"/>
  <c r="AC44" i="4"/>
  <c r="AA47" i="4"/>
  <c r="Y47" i="4"/>
  <c r="AC24" i="4"/>
  <c r="AC37" i="4"/>
  <c r="AC45" i="4"/>
  <c r="Z47" i="4"/>
  <c r="X47" i="4"/>
  <c r="AC25" i="4"/>
  <c r="AC38" i="4"/>
  <c r="AC46" i="4"/>
  <c r="W47" i="4"/>
  <c r="U31" i="4"/>
  <c r="AC19" i="4"/>
  <c r="V31" i="4"/>
  <c r="AC26" i="4"/>
  <c r="AC39" i="4"/>
  <c r="AC12" i="4"/>
  <c r="Y15" i="4"/>
  <c r="AC5" i="4"/>
  <c r="N16" i="4"/>
  <c r="P16" i="4" s="1"/>
  <c r="D15" i="16" s="1"/>
  <c r="A10" i="16" s="1"/>
  <c r="AC14" i="4"/>
  <c r="AC13" i="4"/>
  <c r="AC9" i="4"/>
  <c r="AC7" i="4"/>
  <c r="AC8" i="4"/>
  <c r="V15" i="4"/>
  <c r="W15" i="4"/>
  <c r="AC4" i="4"/>
  <c r="AB15" i="4"/>
  <c r="AA15" i="4"/>
  <c r="AC10" i="4"/>
  <c r="U15" i="4"/>
  <c r="AC6" i="4"/>
  <c r="Z15" i="4"/>
  <c r="X15" i="4"/>
  <c r="AC11" i="4"/>
  <c r="AA13" i="5" l="1"/>
  <c r="AA15" i="5" s="1"/>
  <c r="AC47" i="4"/>
  <c r="AC31" i="4"/>
  <c r="AC3" i="4"/>
  <c r="AC15" i="4" s="1"/>
  <c r="AB20" i="8" l="1"/>
  <c r="AB22" i="8" l="1"/>
  <c r="AB21" i="8"/>
  <c r="AB23" i="8"/>
  <c r="AB24" i="8" l="1"/>
  <c r="R15" i="8"/>
  <c r="T15" i="8"/>
  <c r="S15" i="8"/>
  <c r="AB14" i="8" l="1"/>
  <c r="AB10" i="8"/>
  <c r="AB11" i="8"/>
  <c r="W15" i="8"/>
  <c r="AB13" i="8"/>
  <c r="V15" i="8"/>
  <c r="X15" i="8"/>
  <c r="AB12" i="8"/>
  <c r="AB9" i="8"/>
  <c r="AA15" i="8"/>
  <c r="AB8" i="8"/>
  <c r="AB5" i="8"/>
  <c r="AB6" i="8"/>
  <c r="U15" i="8"/>
  <c r="AB7" i="8"/>
  <c r="AB4" i="8"/>
  <c r="AB15" i="8" l="1"/>
  <c r="U31" i="8"/>
  <c r="W31" i="8"/>
  <c r="T31" i="8"/>
  <c r="X31" i="8"/>
  <c r="S31" i="8"/>
  <c r="AA31" i="8"/>
  <c r="R31" i="8"/>
  <c r="AB28" i="8"/>
  <c r="AB29" i="8"/>
  <c r="AB26" i="8"/>
  <c r="AB30" i="8"/>
  <c r="AB27" i="8"/>
  <c r="AB25" i="8"/>
  <c r="AB19" i="8"/>
  <c r="V31" i="8"/>
  <c r="AB31" i="8" l="1"/>
  <c r="O15" i="13"/>
  <c r="S15" i="13"/>
  <c r="T15" i="13"/>
  <c r="R15" i="13"/>
  <c r="Q15" i="13"/>
  <c r="U8" i="13"/>
  <c r="U14" i="13"/>
  <c r="U5" i="13"/>
  <c r="P15" i="13"/>
  <c r="U12" i="13"/>
  <c r="U7" i="13"/>
  <c r="U9" i="13"/>
  <c r="U6" i="13"/>
  <c r="U13" i="13"/>
  <c r="U10" i="13"/>
  <c r="U11" i="13"/>
  <c r="U4" i="13"/>
  <c r="U15" i="13" l="1"/>
  <c r="O15" i="6"/>
  <c r="S3" i="6" l="1"/>
  <c r="R15" i="6"/>
  <c r="Q15" i="6"/>
  <c r="S10" i="6"/>
  <c r="S11" i="6"/>
  <c r="S7" i="6"/>
  <c r="N15" i="6"/>
  <c r="S6" i="6"/>
  <c r="S14" i="6"/>
  <c r="S5" i="6"/>
  <c r="M15" i="6"/>
  <c r="S12" i="6"/>
  <c r="S13" i="6"/>
  <c r="S9" i="6"/>
  <c r="S8" i="6"/>
  <c r="P15" i="6" l="1"/>
  <c r="S4" i="6"/>
  <c r="S15" i="6" s="1"/>
  <c r="D5" i="16"/>
  <c r="A3" i="16" s="1"/>
  <c r="A26" i="16" s="1"/>
  <c r="AQ44" i="18"/>
  <c r="AS44" i="18" l="1"/>
  <c r="AI17" i="18"/>
  <c r="AB15" i="18"/>
  <c r="AB17" i="18" s="1"/>
  <c r="V15" i="12"/>
  <c r="V3" i="12"/>
  <c r="W15" i="12"/>
  <c r="W3" i="12"/>
  <c r="U15" i="12"/>
  <c r="U3" i="12"/>
  <c r="T15" i="12"/>
  <c r="T3" i="12"/>
  <c r="R15" i="12"/>
  <c r="R3" i="12"/>
  <c r="X15" i="12"/>
  <c r="X3" i="12"/>
  <c r="S15" i="12"/>
  <c r="S3" i="12"/>
  <c r="Q15" i="12"/>
  <c r="Q3" i="12"/>
  <c r="P12" i="12"/>
  <c r="Q12" i="12"/>
  <c r="R12" i="12"/>
  <c r="T12" i="12"/>
  <c r="W12" i="12"/>
  <c r="X12" i="12"/>
  <c r="U12" i="12"/>
  <c r="O12" i="12"/>
  <c r="S12" i="12"/>
  <c r="T9" i="12"/>
  <c r="R9" i="12"/>
  <c r="Q9" i="12"/>
  <c r="U9" i="12"/>
  <c r="X9" i="12"/>
  <c r="P9" i="12"/>
  <c r="W9" i="12"/>
  <c r="O9" i="12"/>
  <c r="S9" i="12"/>
  <c r="Q10" i="12"/>
  <c r="T10" i="12"/>
  <c r="U10" i="12"/>
  <c r="W10" i="12"/>
  <c r="P10" i="12"/>
  <c r="S10" i="12"/>
  <c r="R10" i="12"/>
  <c r="O10" i="12"/>
  <c r="X10" i="12"/>
  <c r="S5" i="12"/>
  <c r="T5" i="12"/>
  <c r="W5" i="12"/>
  <c r="P5" i="12"/>
  <c r="X5" i="12"/>
  <c r="R5" i="12"/>
  <c r="Q5" i="12"/>
  <c r="O5" i="12"/>
  <c r="U5" i="12"/>
  <c r="S8" i="12"/>
  <c r="X8" i="12"/>
  <c r="T8" i="12"/>
  <c r="W8" i="12"/>
  <c r="U8" i="12"/>
  <c r="P8" i="12"/>
  <c r="R8" i="12"/>
  <c r="O8" i="12"/>
  <c r="Q8" i="12"/>
  <c r="S7" i="12"/>
  <c r="X7" i="12"/>
  <c r="U7" i="12"/>
  <c r="T7" i="12"/>
  <c r="P7" i="12"/>
  <c r="R7" i="12"/>
  <c r="W7" i="12"/>
  <c r="O7" i="12"/>
  <c r="Q7" i="12"/>
  <c r="S13" i="12"/>
  <c r="P13" i="12"/>
  <c r="X13" i="12"/>
  <c r="U13" i="12"/>
  <c r="Q13" i="12"/>
  <c r="W13" i="12"/>
  <c r="T13" i="12"/>
  <c r="O13" i="12"/>
  <c r="R13" i="12"/>
  <c r="P4" i="12"/>
  <c r="S4" i="12"/>
  <c r="Q4" i="12"/>
  <c r="X4" i="12"/>
  <c r="T4" i="12"/>
  <c r="U4" i="12"/>
  <c r="R4" i="12"/>
  <c r="O4" i="12"/>
  <c r="W4" i="12"/>
  <c r="X6" i="12"/>
  <c r="Q6" i="12"/>
  <c r="P6" i="12"/>
  <c r="W6" i="12"/>
  <c r="S6" i="12"/>
  <c r="R6" i="12"/>
  <c r="T6" i="12"/>
  <c r="O6" i="12"/>
  <c r="U6" i="12"/>
  <c r="P11" i="12"/>
  <c r="S11" i="12"/>
  <c r="T11" i="12"/>
  <c r="W11" i="12"/>
  <c r="X11" i="12"/>
  <c r="Q11" i="12"/>
  <c r="R11" i="12"/>
  <c r="O11" i="12"/>
  <c r="U11" i="12"/>
  <c r="S14" i="12"/>
  <c r="Q14" i="12"/>
  <c r="W14" i="12"/>
  <c r="P14" i="12"/>
  <c r="U14" i="12"/>
  <c r="T14" i="12"/>
  <c r="X14" i="12"/>
  <c r="O14" i="12"/>
  <c r="R14" i="12"/>
  <c r="V7" i="12"/>
  <c r="V9" i="12"/>
  <c r="V5" i="12"/>
  <c r="V8" i="12"/>
  <c r="V4" i="12"/>
  <c r="V11" i="12"/>
  <c r="V13" i="12"/>
  <c r="V6" i="12"/>
  <c r="O15" i="12"/>
  <c r="V10" i="12"/>
  <c r="V12" i="12"/>
  <c r="V14" i="12"/>
  <c r="O3" i="12"/>
  <c r="P3" i="12"/>
  <c r="P15" i="12"/>
</calcChain>
</file>

<file path=xl/sharedStrings.xml><?xml version="1.0" encoding="utf-8"?>
<sst xmlns="http://schemas.openxmlformats.org/spreadsheetml/2006/main" count="4173" uniqueCount="1043">
  <si>
    <t>Categorie</t>
  </si>
  <si>
    <t>Omschrijving</t>
  </si>
  <si>
    <t>Salarissen</t>
  </si>
  <si>
    <t>Overuren</t>
  </si>
  <si>
    <t>Vakantiegeld</t>
  </si>
  <si>
    <t>SZF</t>
  </si>
  <si>
    <t>Pensioen</t>
  </si>
  <si>
    <t>Bonussen</t>
  </si>
  <si>
    <t>Opleidingen &amp; trainingen</t>
  </si>
  <si>
    <t>Werkkleding</t>
  </si>
  <si>
    <t>Veiligheidsmiddelen (PPE)</t>
  </si>
  <si>
    <t>MDF</t>
  </si>
  <si>
    <t>Multiplex</t>
  </si>
  <si>
    <t>Melamine platen</t>
  </si>
  <si>
    <t>HPL</t>
  </si>
  <si>
    <t>Fineer</t>
  </si>
  <si>
    <t>Werkbladen</t>
  </si>
  <si>
    <t>Scharnieren</t>
  </si>
  <si>
    <t>Ladegeleiders</t>
  </si>
  <si>
    <t>Grepen</t>
  </si>
  <si>
    <t>Schroeven</t>
  </si>
  <si>
    <t>Lijm</t>
  </si>
  <si>
    <t>Kit</t>
  </si>
  <si>
    <t>Verf</t>
  </si>
  <si>
    <t>Lak</t>
  </si>
  <si>
    <t>Schuurmateriaal</t>
  </si>
  <si>
    <t>Onderhoud voertuigen</t>
  </si>
  <si>
    <t>Banden</t>
  </si>
  <si>
    <t>Verzekering</t>
  </si>
  <si>
    <t>Keuring</t>
  </si>
  <si>
    <t>Onderdelen</t>
  </si>
  <si>
    <t>Huur voertuigen</t>
  </si>
  <si>
    <t>Transportkosten derden</t>
  </si>
  <si>
    <t>Onderhoud machines</t>
  </si>
  <si>
    <t>Reserveonderdelen</t>
  </si>
  <si>
    <t>Zaagbladen</t>
  </si>
  <si>
    <t>Frezen</t>
  </si>
  <si>
    <t>Compressor onderhoud</t>
  </si>
  <si>
    <t>CNC onderhoud</t>
  </si>
  <si>
    <t>Afzuiginstallatie</t>
  </si>
  <si>
    <t>Gereedschappen</t>
  </si>
  <si>
    <t>Stroom</t>
  </si>
  <si>
    <t>Water</t>
  </si>
  <si>
    <t>Internet</t>
  </si>
  <si>
    <t>Telefoon</t>
  </si>
  <si>
    <t>Generatorbrandstof</t>
  </si>
  <si>
    <t>Generatoronderhoud</t>
  </si>
  <si>
    <t>Huur</t>
  </si>
  <si>
    <t>Gebouwonderhoud</t>
  </si>
  <si>
    <t>Schoonmaak</t>
  </si>
  <si>
    <t>Beveiliging</t>
  </si>
  <si>
    <t>Airco onderhoud</t>
  </si>
  <si>
    <t>Kantoorbenodigdheden</t>
  </si>
  <si>
    <t>Printerinkt</t>
  </si>
  <si>
    <t>Papier</t>
  </si>
  <si>
    <t>Computers</t>
  </si>
  <si>
    <t>Monitoren</t>
  </si>
  <si>
    <t>Softwarelicenties</t>
  </si>
  <si>
    <t>Microsoft 365</t>
  </si>
  <si>
    <t>Dropbox</t>
  </si>
  <si>
    <t>Boekhoudsoftware</t>
  </si>
  <si>
    <t>Social media advertenties</t>
  </si>
  <si>
    <t>Website</t>
  </si>
  <si>
    <t>Fotografie</t>
  </si>
  <si>
    <t>Video</t>
  </si>
  <si>
    <t>Drukwerk</t>
  </si>
  <si>
    <t>Beurskosten</t>
  </si>
  <si>
    <t>Relatiegeschenken</t>
  </si>
  <si>
    <t>Bankkosten</t>
  </si>
  <si>
    <t>Creditcardkosten</t>
  </si>
  <si>
    <t>Rente</t>
  </si>
  <si>
    <t>Wisselkoersverschillen</t>
  </si>
  <si>
    <t>Accountant</t>
  </si>
  <si>
    <t>Juridisch advies</t>
  </si>
  <si>
    <t>BTW</t>
  </si>
  <si>
    <t>Inkomstenbelasting</t>
  </si>
  <si>
    <t>Machines</t>
  </si>
  <si>
    <t>Voertuigen</t>
  </si>
  <si>
    <t>Generator</t>
  </si>
  <si>
    <t>Kantoorinventaris</t>
  </si>
  <si>
    <t>Gebouwverbeteringen</t>
  </si>
  <si>
    <t>Koffie en thee</t>
  </si>
  <si>
    <t>Bedrijfslunches</t>
  </si>
  <si>
    <t>EHBO</t>
  </si>
  <si>
    <t>Bedrijfsactiviteiten</t>
  </si>
  <si>
    <t>Donaties</t>
  </si>
  <si>
    <t>Onvoorziene kosten</t>
  </si>
  <si>
    <t>Datum</t>
  </si>
  <si>
    <t>Bedragen</t>
  </si>
  <si>
    <t>EBS</t>
  </si>
  <si>
    <t>SWM</t>
  </si>
  <si>
    <t>TELESUR</t>
  </si>
  <si>
    <t>S.W.M</t>
  </si>
  <si>
    <t>SHELL</t>
  </si>
  <si>
    <t>EDC</t>
  </si>
  <si>
    <t>KULDIPSINGH</t>
  </si>
  <si>
    <t>JETZZA</t>
  </si>
  <si>
    <t>XIN LI</t>
  </si>
  <si>
    <t>CARIBBEAN TRADING</t>
  </si>
  <si>
    <t>LIN HOUTMARKT</t>
  </si>
  <si>
    <t>SHENG DA</t>
  </si>
  <si>
    <t>WAN HUI</t>
  </si>
  <si>
    <t>LIN XING SUPERMARKET</t>
  </si>
  <si>
    <t>19 TRADING</t>
  </si>
  <si>
    <t>JOHN</t>
  </si>
  <si>
    <t>TSW GROUP</t>
  </si>
  <si>
    <t xml:space="preserve">CARIBBEAN TRADING </t>
  </si>
  <si>
    <t>YAN TRADING</t>
  </si>
  <si>
    <t>Leveranciers</t>
  </si>
  <si>
    <t>SRD</t>
  </si>
  <si>
    <t>USD</t>
  </si>
  <si>
    <t xml:space="preserve"> </t>
  </si>
  <si>
    <t>Project</t>
  </si>
  <si>
    <t>MJ SERVICE STATION</t>
  </si>
  <si>
    <t>ROCK OIL</t>
  </si>
  <si>
    <t>POMPSTATION BHAGWANDAS</t>
  </si>
  <si>
    <t>GO2</t>
  </si>
  <si>
    <t>SOL</t>
  </si>
  <si>
    <t>SHELL HIGHWAY</t>
  </si>
  <si>
    <t>SL FUEL STATION</t>
  </si>
  <si>
    <t>RUBIS</t>
  </si>
  <si>
    <t>R.KEWALBANSINGH</t>
  </si>
  <si>
    <t>SERVICE STATION GIRDHARI</t>
  </si>
  <si>
    <t>FUEL STATION MAGENTA</t>
  </si>
  <si>
    <t>SERVICE STATION</t>
  </si>
  <si>
    <t>FUEL STATION GIRDHARI</t>
  </si>
  <si>
    <t>TANK STATION</t>
  </si>
  <si>
    <t>RBE</t>
  </si>
  <si>
    <t xml:space="preserve">SERVICE STATION </t>
  </si>
  <si>
    <t xml:space="preserve">FUEL STATION </t>
  </si>
  <si>
    <t>SHELL TORARICA</t>
  </si>
  <si>
    <t>KEWALBANSING</t>
  </si>
  <si>
    <t>XASHAHVIN NV</t>
  </si>
  <si>
    <t>VD FUEL</t>
  </si>
  <si>
    <t>FUEL STATION</t>
  </si>
  <si>
    <t>OIL TRADE</t>
  </si>
  <si>
    <t>TUINONDERHOUD</t>
  </si>
  <si>
    <t>R.BOEDHOE</t>
  </si>
  <si>
    <t>Benzine/diesel</t>
  </si>
  <si>
    <t>EUR</t>
  </si>
  <si>
    <t>BRIAN AIRCO MONTEUR</t>
  </si>
  <si>
    <t>SPEEDWAY</t>
  </si>
  <si>
    <t>PAN AMERICAN</t>
  </si>
  <si>
    <t>JOHAN AUTO PARTS</t>
  </si>
  <si>
    <t>REWIEN AA</t>
  </si>
  <si>
    <t>DJOJO</t>
  </si>
  <si>
    <t>SHANNES IMPORTS</t>
  </si>
  <si>
    <t>Opmerking</t>
  </si>
  <si>
    <t>Voedingvergoeding</t>
  </si>
  <si>
    <t>Roberto/Azeem/Saleh</t>
  </si>
  <si>
    <t>3xSRD300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</si>
  <si>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</si>
  <si>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</si>
  <si>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</si>
  <si>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</si>
  <si>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</si>
  <si>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</si>
  <si>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</si>
  <si>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</si>
  <si>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</si>
  <si>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</si>
  <si>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</si>
  <si>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</si>
  <si>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Start</t>
  </si>
  <si>
    <t>Klein materiaal</t>
  </si>
  <si>
    <t>Transport &amp; Voertuigen</t>
  </si>
  <si>
    <t>Nutsvoorzieningen</t>
  </si>
  <si>
    <t>Huisvesting</t>
  </si>
  <si>
    <t>Kantoor</t>
  </si>
  <si>
    <t>Marketing &amp; Verkoop</t>
  </si>
  <si>
    <t>Belasting &amp; Overheid</t>
  </si>
  <si>
    <t>Afschrijvingen</t>
  </si>
  <si>
    <t>Algemene Bedrijfskosten</t>
  </si>
  <si>
    <t>Totaal in USD</t>
  </si>
  <si>
    <t>Totaal uitgaven</t>
  </si>
  <si>
    <t>Totaal bedrag</t>
  </si>
  <si>
    <t>Totaal Bedragen</t>
  </si>
  <si>
    <t>FV 41-20</t>
  </si>
  <si>
    <t>RAPTOR</t>
  </si>
  <si>
    <t>AUTO RADIO /BULB</t>
  </si>
  <si>
    <t>WATERPOMP/COOLANT</t>
  </si>
  <si>
    <t>TRIPLE R KEY SERVICE</t>
  </si>
  <si>
    <t>FV 29-96</t>
  </si>
  <si>
    <t>AUTOMOTIVE</t>
  </si>
  <si>
    <t>GLUE GOR WOOD</t>
  </si>
  <si>
    <t>EV 94-05</t>
  </si>
  <si>
    <t>YPF UNITY PARTS NV</t>
  </si>
  <si>
    <t>GIRDHARI</t>
  </si>
  <si>
    <t>2X SNELKOPPELING</t>
  </si>
  <si>
    <t>PL 85-26</t>
  </si>
  <si>
    <t>AUTO QUALITY</t>
  </si>
  <si>
    <t>PROBOX</t>
  </si>
  <si>
    <t>CARLINE</t>
  </si>
  <si>
    <t>RAD CAP GW874+NP</t>
  </si>
  <si>
    <t>ELECTRO MONTEUR PETJE</t>
  </si>
  <si>
    <t>WELGEDACHT C251</t>
  </si>
  <si>
    <t>PC 41-54</t>
  </si>
  <si>
    <t>YANG AUTO</t>
  </si>
  <si>
    <t>VENTIEL/WIPER</t>
  </si>
  <si>
    <t>EV 94-05 REPARATIE THERMO SWITCH</t>
  </si>
  <si>
    <t>Betaalwijze</t>
  </si>
  <si>
    <t>Contant</t>
  </si>
  <si>
    <t>Overmaking</t>
  </si>
  <si>
    <t>Brandstof machines</t>
  </si>
  <si>
    <t>LIN XING</t>
  </si>
  <si>
    <t>Benzine</t>
  </si>
  <si>
    <t>Sanitaire benodigheden</t>
  </si>
  <si>
    <t>Personeel verzekering</t>
  </si>
  <si>
    <t>Vergoeding doktersattest i.v.m. vervallen SZF-kaart werknemer</t>
  </si>
  <si>
    <t>8 Personelen</t>
  </si>
  <si>
    <t>Delmas</t>
  </si>
  <si>
    <t>Afvalverwerking</t>
  </si>
  <si>
    <t>MOHAMED</t>
  </si>
  <si>
    <t>LANDBOUWSHOP RAMBALI</t>
  </si>
  <si>
    <t>ALBATROS CENTER</t>
  </si>
  <si>
    <t>TRACTOR</t>
  </si>
  <si>
    <t>Tuinonderhoud + Terrein</t>
  </si>
  <si>
    <t>Vuil ophaal over december</t>
  </si>
  <si>
    <t>Aankoop brushcutter</t>
  </si>
  <si>
    <t>Vuil ophaal over januari</t>
  </si>
  <si>
    <t>Vuil ophaal over april + mei</t>
  </si>
  <si>
    <t>Vuil ophaal over maart</t>
  </si>
  <si>
    <t>INVEJAWEG</t>
  </si>
  <si>
    <t>Erf onderhoud (dec/jan/feb/maart)</t>
  </si>
  <si>
    <t>De weg egaliseren</t>
  </si>
  <si>
    <t>2Tact</t>
  </si>
  <si>
    <t>LAU'S BOUWMATERIALEN</t>
  </si>
  <si>
    <t>IEKA BOUWMATERIALEN</t>
  </si>
  <si>
    <t>VAROSSIEAU</t>
  </si>
  <si>
    <t>KASAN WINKEL</t>
  </si>
  <si>
    <t>PANDAY</t>
  </si>
  <si>
    <t>HONG DA SUPERMARKET</t>
  </si>
  <si>
    <t xml:space="preserve">PANDAY </t>
  </si>
  <si>
    <t>VISHAAL TRADING</t>
  </si>
  <si>
    <t>P20-FIBER FILLER</t>
  </si>
  <si>
    <t>SANITAIRE SILICONE WIT</t>
  </si>
  <si>
    <t>PLASTIC WRAP</t>
  </si>
  <si>
    <t>3L VERF KLEUR PPG1233-7/PPG1212-5/PPG1056-5</t>
  </si>
  <si>
    <t>POETSLAP</t>
  </si>
  <si>
    <t>WINDOLA (glasreiniger)</t>
  </si>
  <si>
    <t>Afdek- &amp; beschermmateriaal</t>
  </si>
  <si>
    <t>Schoonmaak- &amp; poetsmaterialen</t>
  </si>
  <si>
    <t>ZIJDE GLAS VERF ZONDER BLIK 1L RAL9001</t>
  </si>
  <si>
    <t>VERFHOUDER/ROLLER/KWAST/TERPETINE (BERTO/THER)</t>
  </si>
  <si>
    <t>Verfbenodigheden</t>
  </si>
  <si>
    <t>SPRAY PAINT</t>
  </si>
  <si>
    <t>WINDOLA</t>
  </si>
  <si>
    <t>SPUITBOM</t>
  </si>
  <si>
    <t>OVER DE MAAND JANUARI</t>
  </si>
  <si>
    <t>Totaal 97 overuren over de maand januari</t>
  </si>
  <si>
    <t>totaal 28 overuren over de maand februari</t>
  </si>
  <si>
    <t>totaal 89 overuren over de maand maart</t>
  </si>
  <si>
    <t>totaal 108 overuren over de maand april</t>
  </si>
  <si>
    <t>Personeelskosten</t>
  </si>
  <si>
    <t>totaal 62 overuren over de maand mei</t>
  </si>
  <si>
    <t>totaal 154 overuren over de maand juni</t>
  </si>
  <si>
    <t>totaal 34 overuren per 1 fornight juli</t>
  </si>
  <si>
    <t>Salaris fortnight</t>
  </si>
  <si>
    <t>Income</t>
  </si>
  <si>
    <t>Sales</t>
  </si>
  <si>
    <t>Minus Expenses</t>
  </si>
  <si>
    <t>Groot Materiaal</t>
  </si>
  <si>
    <t>Klein Materiaal</t>
  </si>
  <si>
    <t>Nettowinst (verlies)</t>
  </si>
  <si>
    <t xml:space="preserve">Machines &amp; Productie </t>
  </si>
  <si>
    <t>Financiële kosten</t>
  </si>
  <si>
    <t>Totaalbedrag</t>
  </si>
  <si>
    <t>SSRA PRODUCTS</t>
  </si>
  <si>
    <t>Maand</t>
  </si>
  <si>
    <t>Uitgaven</t>
  </si>
  <si>
    <t>Maandoverzicht</t>
  </si>
  <si>
    <t>Eind</t>
  </si>
  <si>
    <t>Bedrag per maand</t>
  </si>
  <si>
    <t>Maandoverzicht SRD</t>
  </si>
  <si>
    <t>Maandoverzicht USD</t>
  </si>
  <si>
    <t>Maandoverzicht EURO</t>
  </si>
  <si>
    <t xml:space="preserve">  </t>
  </si>
  <si>
    <t>DROPBOX</t>
  </si>
  <si>
    <t>OFFICE WORLD</t>
  </si>
  <si>
    <t xml:space="preserve">Contant </t>
  </si>
  <si>
    <t>SMART CONEXXIONZ</t>
  </si>
  <si>
    <t>mouse</t>
  </si>
  <si>
    <t>Computeraccessoires</t>
  </si>
  <si>
    <t>AUTOCRYL MATVERF ZONDER BLIK 1L040</t>
  </si>
  <si>
    <t>Groot materiaal</t>
  </si>
  <si>
    <t>PVC</t>
  </si>
  <si>
    <t>35CM</t>
  </si>
  <si>
    <t>ABRO BLACK SILICONE</t>
  </si>
  <si>
    <t>Steekmes</t>
  </si>
  <si>
    <t>Machines &amp; Productie</t>
  </si>
  <si>
    <t>Qty</t>
  </si>
  <si>
    <t>45CM</t>
  </si>
  <si>
    <t>25CM</t>
  </si>
  <si>
    <t>chotkan</t>
  </si>
  <si>
    <t>nob.</t>
  </si>
  <si>
    <t>Gr. Marmer</t>
  </si>
  <si>
    <t>Kl. Marmer</t>
  </si>
  <si>
    <t>90x350 WIT</t>
  </si>
  <si>
    <t>EASY FIX</t>
  </si>
  <si>
    <t>CEDRIC</t>
  </si>
  <si>
    <t>MC DONALD</t>
  </si>
  <si>
    <t>Lasbenodigheden</t>
  </si>
  <si>
    <t>SHENGDA</t>
  </si>
  <si>
    <t>BOUT</t>
  </si>
  <si>
    <t>TIP TOP</t>
  </si>
  <si>
    <t>WHEELSOCK &amp; JACK</t>
  </si>
  <si>
    <t>Totaal uitgaven in USD</t>
  </si>
  <si>
    <t>logistiek</t>
  </si>
  <si>
    <t>Telefoon (Logistiek)</t>
  </si>
  <si>
    <t>Telefoon (Admin)</t>
  </si>
  <si>
    <t>Telefoon (Klanten/Project)</t>
  </si>
  <si>
    <t>mitchell jaardag</t>
  </si>
  <si>
    <t>Belastingen &amp; Overheid</t>
  </si>
  <si>
    <t>Vergunningen ( KKF-kosten)</t>
  </si>
  <si>
    <t>KKF</t>
  </si>
  <si>
    <t>SAHIT KIPPEN</t>
  </si>
  <si>
    <t>Arbeidersdag 1 mei</t>
  </si>
  <si>
    <t>MINI MARKT MAGENTA</t>
  </si>
  <si>
    <t>SMR</t>
  </si>
  <si>
    <t>Gastenontvangst</t>
  </si>
  <si>
    <t>2cola / 2water</t>
  </si>
  <si>
    <t>1 tray water</t>
  </si>
  <si>
    <t>Toiletpapier</t>
  </si>
  <si>
    <t>dranken</t>
  </si>
  <si>
    <t>coffee creamers</t>
  </si>
  <si>
    <t>WINKEL</t>
  </si>
  <si>
    <t>XU SHENG BOUWMATERIALEN</t>
  </si>
  <si>
    <t>mosquito killer</t>
  </si>
  <si>
    <t>HOEVER SLIJPER</t>
  </si>
  <si>
    <t>circle blade</t>
  </si>
  <si>
    <t xml:space="preserve">1.5 SELFDRILL </t>
  </si>
  <si>
    <t>tegelboor 25mm/20mm</t>
  </si>
  <si>
    <t>Metalen / Staal</t>
  </si>
  <si>
    <t>KLEIN SCHARNIEREN</t>
  </si>
  <si>
    <t>meubelbuis 40x60x15 / 40x80x15</t>
  </si>
  <si>
    <t>meubelbuis</t>
  </si>
  <si>
    <t xml:space="preserve">meubelbuis </t>
  </si>
  <si>
    <t>meubelbuis 40x60x15</t>
  </si>
  <si>
    <t>meubelbuis 40x40</t>
  </si>
  <si>
    <t>meubelbuis/ constructie buis</t>
  </si>
  <si>
    <t>foamboard</t>
  </si>
  <si>
    <t>SIB / AMANA BANK</t>
  </si>
  <si>
    <t>foamboard 2*15mm</t>
  </si>
  <si>
    <t>foamboard $150 + SRD 2250</t>
  </si>
  <si>
    <t xml:space="preserve">foamboard </t>
  </si>
  <si>
    <t>martijn</t>
  </si>
  <si>
    <t>panday / martijn</t>
  </si>
  <si>
    <t>angelica</t>
  </si>
  <si>
    <t>optica</t>
  </si>
  <si>
    <t>fanas petshop</t>
  </si>
  <si>
    <t>DIAN TONG</t>
  </si>
  <si>
    <t>TALSSEN (100 PAAR) FULL OVERLAY</t>
  </si>
  <si>
    <t>voorboor 12mm</t>
  </si>
  <si>
    <t>Spiegelglas</t>
  </si>
  <si>
    <t>X.C ALUMINIUM TRADING</t>
  </si>
  <si>
    <t>51.7 * 187.5</t>
  </si>
  <si>
    <t>sewcharan</t>
  </si>
  <si>
    <t>Esculaap</t>
  </si>
  <si>
    <t>Boksteen</t>
  </si>
  <si>
    <t>Lalbihari</t>
  </si>
  <si>
    <t>Parket</t>
  </si>
  <si>
    <t>Joel (boxel)</t>
  </si>
  <si>
    <t>Gravenstijn</t>
  </si>
  <si>
    <t>Danoe</t>
  </si>
  <si>
    <t>Panday</t>
  </si>
  <si>
    <t>5mm</t>
  </si>
  <si>
    <t>52.2*75 badmeubel</t>
  </si>
  <si>
    <t>21.2*51.6</t>
  </si>
  <si>
    <t>46*166.7</t>
  </si>
  <si>
    <t>60.5*167.4</t>
  </si>
  <si>
    <t>18mm</t>
  </si>
  <si>
    <t>2BELT</t>
  </si>
  <si>
    <t>SHENG XIN WARENHUIS</t>
  </si>
  <si>
    <t>Toilet benodigheden</t>
  </si>
  <si>
    <t>snacks</t>
  </si>
  <si>
    <t>REYANSH</t>
  </si>
  <si>
    <t xml:space="preserve">Crascow + vracht </t>
  </si>
  <si>
    <t>ZHONG XIN</t>
  </si>
  <si>
    <t>3Gallon water</t>
  </si>
  <si>
    <t>REMY</t>
  </si>
  <si>
    <t>DAF WEGHALEN</t>
  </si>
  <si>
    <t>CHOI'S</t>
  </si>
  <si>
    <t>Klinol</t>
  </si>
  <si>
    <t>PATRIC</t>
  </si>
  <si>
    <t>Electriciteit</t>
  </si>
  <si>
    <t>EVAPORATOR</t>
  </si>
  <si>
    <t>GEEN NAAM</t>
  </si>
  <si>
    <t>Snijschijf</t>
  </si>
  <si>
    <t>loskap</t>
  </si>
  <si>
    <t>COMPUTERTRONIC NV</t>
  </si>
  <si>
    <t>air duster</t>
  </si>
  <si>
    <t>Heatgun</t>
  </si>
  <si>
    <t>12mm 2pk</t>
  </si>
  <si>
    <t>diamond wheel</t>
  </si>
  <si>
    <t>SILICONE AFDICHT</t>
  </si>
  <si>
    <t>Gun</t>
  </si>
  <si>
    <t>COMMUNITY SERVICE</t>
  </si>
  <si>
    <t>Toolbox</t>
  </si>
  <si>
    <t>Filter</t>
  </si>
  <si>
    <t>jigsaw blade</t>
  </si>
  <si>
    <t>Poetsmachine en spons</t>
  </si>
  <si>
    <t>BRIGHT-WAY</t>
  </si>
  <si>
    <t>Orbit sander</t>
  </si>
  <si>
    <t>beugels en schroefbit</t>
  </si>
  <si>
    <t>DRIE ANKRA</t>
  </si>
  <si>
    <t>LED BATHROOM MIRROR</t>
  </si>
  <si>
    <t>LED-verlichting</t>
  </si>
  <si>
    <t>LED-PLINTEN</t>
  </si>
  <si>
    <t>BENI'S CHRISTMAS PALACE</t>
  </si>
  <si>
    <t>NEON LED</t>
  </si>
  <si>
    <t>SIB/AMANAH</t>
  </si>
  <si>
    <t>NEON LED BLUE</t>
  </si>
  <si>
    <t>Poten</t>
  </si>
  <si>
    <t>SILICONE SANITAIRE</t>
  </si>
  <si>
    <t>STICKERS</t>
  </si>
  <si>
    <t>Kantband</t>
  </si>
  <si>
    <t>500*160</t>
  </si>
  <si>
    <t>Sanitaire</t>
  </si>
  <si>
    <t xml:space="preserve">KRAAN | TEFLON </t>
  </si>
  <si>
    <t>24*50/16 ; 6*50/90</t>
  </si>
  <si>
    <t>DOZEN</t>
  </si>
  <si>
    <t>12*40/160 | 6*40/90</t>
  </si>
  <si>
    <t>50*160</t>
  </si>
  <si>
    <t xml:space="preserve">spaanplaat + structuurplaat   </t>
  </si>
  <si>
    <t>Dozen</t>
  </si>
  <si>
    <t>48* 50/160 | 6*35/90 | 196 lades soft 25cm</t>
  </si>
  <si>
    <t>marmer</t>
  </si>
  <si>
    <t>SILICONE</t>
  </si>
  <si>
    <t>MONTAGE KIT</t>
  </si>
  <si>
    <t>Spijkers</t>
  </si>
  <si>
    <t>kg</t>
  </si>
  <si>
    <t>35/90</t>
  </si>
  <si>
    <t>35/16</t>
  </si>
  <si>
    <t>3mm</t>
  </si>
  <si>
    <t>10*50/90 | 10*45/90</t>
  </si>
  <si>
    <t>DENG KEE</t>
  </si>
  <si>
    <t>BEARING</t>
  </si>
  <si>
    <t>HIGH-TACK</t>
  </si>
  <si>
    <t>HONG XU TRADING</t>
  </si>
  <si>
    <t>BISON</t>
  </si>
  <si>
    <t>ZWARTE SILICONE</t>
  </si>
  <si>
    <t>JERRY PC-DIVISION</t>
  </si>
  <si>
    <t>USB3.0 EXT CABLE 3FT</t>
  </si>
  <si>
    <t>DP WORLD</t>
  </si>
  <si>
    <t>Plankendrager</t>
  </si>
  <si>
    <t>JETTZA</t>
  </si>
  <si>
    <t>WARD.RAIL.CENT.SUPPORT ZI.CHR.</t>
  </si>
  <si>
    <t>INNER</t>
  </si>
  <si>
    <t xml:space="preserve">BLUM MERIVOBOX </t>
  </si>
  <si>
    <t xml:space="preserve">Tip-on </t>
  </si>
  <si>
    <t>Faye Fernandes</t>
  </si>
  <si>
    <t>Bouwvast Janki NV</t>
  </si>
  <si>
    <t>Mr Stanley</t>
  </si>
  <si>
    <t>Chong</t>
  </si>
  <si>
    <t>Diepek</t>
  </si>
  <si>
    <t>Charisse Moll</t>
  </si>
  <si>
    <t>Goeptar</t>
  </si>
  <si>
    <t>Martijn</t>
  </si>
  <si>
    <t>Anoeska</t>
  </si>
  <si>
    <t>Janki</t>
  </si>
  <si>
    <t>Sergio</t>
  </si>
  <si>
    <t>Radhakisun</t>
  </si>
  <si>
    <t>CONCENTRIX</t>
  </si>
  <si>
    <t>Jahangier</t>
  </si>
  <si>
    <t>Rewee</t>
  </si>
  <si>
    <t>Facturen &amp; klantstatus</t>
  </si>
  <si>
    <t>FactuurID</t>
  </si>
  <si>
    <t>Klant</t>
  </si>
  <si>
    <t>Project/Referentie</t>
  </si>
  <si>
    <t>Goedkeuringsdatum</t>
  </si>
  <si>
    <t>Offerte valuta</t>
  </si>
  <si>
    <t>Bedrag excl. BTW</t>
  </si>
  <si>
    <t>BTW%</t>
  </si>
  <si>
    <t>BTW bedrag</t>
  </si>
  <si>
    <t>Totaal incl. BTW</t>
  </si>
  <si>
    <t>Extra kosten incl. BTW</t>
  </si>
  <si>
    <t>Totaal te betalen incl. BTW</t>
  </si>
  <si>
    <t>Reeds betaald (offerte valuta)</t>
  </si>
  <si>
    <t>Betaald %</t>
  </si>
  <si>
    <t>Status</t>
  </si>
  <si>
    <t>Openstaand (offerte valuta)</t>
  </si>
  <si>
    <t>Laatste betalingsdatum</t>
  </si>
  <si>
    <t>FX op goedkeuringsdatum (SRD/valuta)</t>
  </si>
  <si>
    <t>Totaal te betalen (SRD)</t>
  </si>
  <si>
    <t>BTW totaal (SRD)</t>
  </si>
  <si>
    <t>Ontvangen (SRD)</t>
  </si>
  <si>
    <t>BTW ontvangen (SRD)</t>
  </si>
  <si>
    <t>FX op rapportdatum (SRD/valuta)</t>
  </si>
  <si>
    <t>Openstaand (SRD)</t>
  </si>
  <si>
    <t>F-1001</t>
  </si>
  <si>
    <t>Fanas Petshop</t>
  </si>
  <si>
    <t>F-1002</t>
  </si>
  <si>
    <t xml:space="preserve">Parket Gebouw F1 </t>
  </si>
  <si>
    <t>F-1003</t>
  </si>
  <si>
    <t>Optimize D</t>
  </si>
  <si>
    <t>F-1004</t>
  </si>
  <si>
    <t>Varsha Ramdat</t>
  </si>
  <si>
    <t>F-1005</t>
  </si>
  <si>
    <t>F-1006</t>
  </si>
  <si>
    <t>Meubels KK</t>
  </si>
  <si>
    <t>F-1007</t>
  </si>
  <si>
    <t>keuken &amp; design kosten</t>
  </si>
  <si>
    <t>F-1008</t>
  </si>
  <si>
    <t>Meubels</t>
  </si>
  <si>
    <t>F-1009</t>
  </si>
  <si>
    <t>Optica</t>
  </si>
  <si>
    <t>F-1010</t>
  </si>
  <si>
    <t>Deur spuiten</t>
  </si>
  <si>
    <t>F-1011</t>
  </si>
  <si>
    <t>Digital tekening</t>
  </si>
  <si>
    <t>F-1012</t>
  </si>
  <si>
    <t>F-1013</t>
  </si>
  <si>
    <t>keuken</t>
  </si>
  <si>
    <t>F-1014</t>
  </si>
  <si>
    <t>Chotkan</t>
  </si>
  <si>
    <t>F-1015</t>
  </si>
  <si>
    <t>TV-meubel</t>
  </si>
  <si>
    <t>F-1016</t>
  </si>
  <si>
    <t>Jill Koole</t>
  </si>
  <si>
    <t>Wastafel</t>
  </si>
  <si>
    <t>F-1017</t>
  </si>
  <si>
    <t>Buitenkeuken</t>
  </si>
  <si>
    <t>F-1018</t>
  </si>
  <si>
    <t>Meubels THUIS</t>
  </si>
  <si>
    <t>F-1019</t>
  </si>
  <si>
    <t>F-1020</t>
  </si>
  <si>
    <t>DP world</t>
  </si>
  <si>
    <t xml:space="preserve">Meubels </t>
  </si>
  <si>
    <t>F-1021</t>
  </si>
  <si>
    <t>F-1022</t>
  </si>
  <si>
    <t>Keuken</t>
  </si>
  <si>
    <t>F-1023</t>
  </si>
  <si>
    <t>NOB</t>
  </si>
  <si>
    <t>F-1024</t>
  </si>
  <si>
    <t>SALDO + WALKIN</t>
  </si>
  <si>
    <t>F-1025</t>
  </si>
  <si>
    <t>KARISHMA</t>
  </si>
  <si>
    <t>KEUKEN</t>
  </si>
  <si>
    <t>F-1026</t>
  </si>
  <si>
    <t>keuken en badm</t>
  </si>
  <si>
    <t>F-1027</t>
  </si>
  <si>
    <t>F-1028</t>
  </si>
  <si>
    <t>F-1029</t>
  </si>
  <si>
    <t>Joan</t>
  </si>
  <si>
    <t>Ontvangen bedragen per maand (SRD)</t>
  </si>
  <si>
    <t>Maand start</t>
  </si>
  <si>
    <t>Jaar</t>
  </si>
  <si>
    <t>Volledig betaald (SRD)</t>
  </si>
  <si>
    <t xml:space="preserve">Totaal ontvangen </t>
  </si>
  <si>
    <t>Inklaringskosten</t>
  </si>
  <si>
    <t>RAPID</t>
  </si>
  <si>
    <t>14.28</t>
  </si>
  <si>
    <t>Opbrengsten</t>
  </si>
  <si>
    <t>Vervoer opbrengsten</t>
  </si>
  <si>
    <t>KLIKJES</t>
  </si>
  <si>
    <t>Totaal opbrengsten</t>
  </si>
  <si>
    <t>Openstaande bedragen per maand (SRD)</t>
  </si>
  <si>
    <t>Betaald per klant</t>
  </si>
  <si>
    <t>Greenview resort</t>
  </si>
  <si>
    <t>Casino</t>
  </si>
  <si>
    <t>Totaal ontvangsten</t>
  </si>
  <si>
    <t>Vaste Activa</t>
  </si>
  <si>
    <t>Zaagtafel Gr.</t>
  </si>
  <si>
    <t>Zaagtafel Kl.</t>
  </si>
  <si>
    <t>Kantbandmachine</t>
  </si>
  <si>
    <t>Rotormachine Gr.</t>
  </si>
  <si>
    <t>Rotormachine Kl.</t>
  </si>
  <si>
    <t>Kolomboor</t>
  </si>
  <si>
    <t>Stof zuiger Gr.</t>
  </si>
  <si>
    <t>Vacuum mach</t>
  </si>
  <si>
    <t>Jigsaw</t>
  </si>
  <si>
    <t>Cordless Rotary Hammer</t>
  </si>
  <si>
    <t>Grinder Gr.</t>
  </si>
  <si>
    <t>Grinder Kl.</t>
  </si>
  <si>
    <t>Polijst Mach</t>
  </si>
  <si>
    <t>Sander Mach</t>
  </si>
  <si>
    <t>Compressor Groot Schulz</t>
  </si>
  <si>
    <t>Compressor 24L</t>
  </si>
  <si>
    <t>Compressor 50L</t>
  </si>
  <si>
    <t>Compressor Gr.Husky</t>
  </si>
  <si>
    <t>Afkort mach</t>
  </si>
  <si>
    <t>Fine cut</t>
  </si>
  <si>
    <t>Metaal afkort</t>
  </si>
  <si>
    <t>Stof zuiger Kl.</t>
  </si>
  <si>
    <t>12v Cordless Tegelsnijder</t>
  </si>
  <si>
    <t>Tegelsnijd. Compleet + Tafel</t>
  </si>
  <si>
    <t>Boormach</t>
  </si>
  <si>
    <t>Strijkijzer</t>
  </si>
  <si>
    <t>Cordless boormach</t>
  </si>
  <si>
    <t>Zaagmachines</t>
  </si>
  <si>
    <t>Tegelsnijmachines</t>
  </si>
  <si>
    <t>Houtbewerkingsmachines</t>
  </si>
  <si>
    <t>Boormachines</t>
  </si>
  <si>
    <t>Slijp- &amp; Polijstmachines</t>
  </si>
  <si>
    <t>Schuurmachines</t>
  </si>
  <si>
    <t>Compressoren</t>
  </si>
  <si>
    <t>Vacuüm- &amp; Afzuigsystemen</t>
  </si>
  <si>
    <t>Verwarmingsgereedschap</t>
  </si>
  <si>
    <t>Bedrag p/item</t>
  </si>
  <si>
    <t>Kantoor inventaris</t>
  </si>
  <si>
    <t>Klimaatbeheersing</t>
  </si>
  <si>
    <t>Keukenapparatuur</t>
  </si>
  <si>
    <t>Printers &amp; Scanners</t>
  </si>
  <si>
    <t>Mobiele Apparaten</t>
  </si>
  <si>
    <t>Wearables</t>
  </si>
  <si>
    <t>Audio-accessoires</t>
  </si>
  <si>
    <t>Kantoormeubilair</t>
  </si>
  <si>
    <t>Airco 18000 BTU</t>
  </si>
  <si>
    <t>Airco 12000 BTU</t>
  </si>
  <si>
    <t>Koelkast</t>
  </si>
  <si>
    <t>Waterdispenser</t>
  </si>
  <si>
    <t>Microve</t>
  </si>
  <si>
    <t>Koelkast kl.</t>
  </si>
  <si>
    <t>Laptops</t>
  </si>
  <si>
    <t>Stoelen</t>
  </si>
  <si>
    <t>Watercoocker</t>
  </si>
  <si>
    <t>pc</t>
  </si>
  <si>
    <t>Bureaustoelen</t>
  </si>
  <si>
    <t>Printer L1250</t>
  </si>
  <si>
    <t>Samsung S25 ultra + Charger</t>
  </si>
  <si>
    <t>Smartwatch</t>
  </si>
  <si>
    <t>Earbuds</t>
  </si>
  <si>
    <t>Samsung A16</t>
  </si>
  <si>
    <t>Printer EpsonL350</t>
  </si>
  <si>
    <t xml:space="preserve">DAF </t>
  </si>
  <si>
    <t>Flatback</t>
  </si>
  <si>
    <t>Dumping</t>
  </si>
  <si>
    <r>
      <t xml:space="preserve">Isuzu Huif </t>
    </r>
    <r>
      <rPr>
        <b/>
        <sz val="11"/>
        <color theme="1"/>
        <rFont val="Calibri"/>
        <family val="2"/>
        <scheme val="minor"/>
      </rPr>
      <t>HV 08-18</t>
    </r>
  </si>
  <si>
    <r>
      <t xml:space="preserve">Isuzu Flatback </t>
    </r>
    <r>
      <rPr>
        <b/>
        <sz val="11"/>
        <color theme="1"/>
        <rFont val="Calibri"/>
        <family val="2"/>
        <scheme val="minor"/>
      </rPr>
      <t>HV 73-37</t>
    </r>
  </si>
  <si>
    <r>
      <t xml:space="preserve">Isuzu Dumping </t>
    </r>
    <r>
      <rPr>
        <b/>
        <sz val="11"/>
        <color theme="1"/>
        <rFont val="Calibri"/>
        <family val="2"/>
        <scheme val="minor"/>
      </rPr>
      <t>FV 29-96</t>
    </r>
  </si>
  <si>
    <r>
      <t>Mitsubishi L300 | Busje</t>
    </r>
    <r>
      <rPr>
        <b/>
        <sz val="11"/>
        <color theme="1"/>
        <rFont val="Calibri"/>
        <family val="2"/>
        <scheme val="minor"/>
      </rPr>
      <t xml:space="preserve"> EV 94-05 / FV 41-20</t>
    </r>
  </si>
  <si>
    <r>
      <t xml:space="preserve">Toyota Probox </t>
    </r>
    <r>
      <rPr>
        <b/>
        <sz val="11"/>
        <color theme="1"/>
        <rFont val="Calibri"/>
        <family val="2"/>
        <scheme val="minor"/>
      </rPr>
      <t>PL 85-26 / PC 41-54</t>
    </r>
  </si>
  <si>
    <t>Probox</t>
  </si>
  <si>
    <t>Daf</t>
  </si>
  <si>
    <t>Busje</t>
  </si>
  <si>
    <t>Huif</t>
  </si>
  <si>
    <t>Transport</t>
  </si>
  <si>
    <t xml:space="preserve">Vaste Activa Gebouwen </t>
  </si>
  <si>
    <t>F-1030</t>
  </si>
  <si>
    <t>Wouter</t>
  </si>
  <si>
    <t>Blad installatie</t>
  </si>
  <si>
    <t>Gebouw loods</t>
  </si>
  <si>
    <t>Cement</t>
  </si>
  <si>
    <t>Zand</t>
  </si>
  <si>
    <t>Tuin &amp; Bestrating</t>
  </si>
  <si>
    <t>Ruwbouw</t>
  </si>
  <si>
    <t>Dak &amp; Gevel</t>
  </si>
  <si>
    <t>Deuren &amp; Ramen</t>
  </si>
  <si>
    <t>Bevestigingsmateriaal</t>
  </si>
  <si>
    <t>Loonbelasting/AOV</t>
  </si>
  <si>
    <t>Afdracht Belasting</t>
  </si>
  <si>
    <t>BTW Afgedragen</t>
  </si>
  <si>
    <t>Afdracht Inkomstenbelasting</t>
  </si>
  <si>
    <t>Betaling inkomstenbelasting 2025</t>
  </si>
  <si>
    <t>Betaling voorlopige inkomstenbelasting 2026</t>
  </si>
  <si>
    <t>Verf &amp; Chemische Producten</t>
  </si>
  <si>
    <t>Elektrisch</t>
  </si>
  <si>
    <t>Hout &amp; Plaatmateriaal</t>
  </si>
  <si>
    <t>Houtmarkt Lin</t>
  </si>
  <si>
    <t>CARIBBEAN RB TRADING</t>
  </si>
  <si>
    <t>Arbeidsloon</t>
  </si>
  <si>
    <t>KEN bouwmaterialen</t>
  </si>
  <si>
    <t>82 TRADING</t>
  </si>
  <si>
    <t>S.D.R Trading</t>
  </si>
  <si>
    <t>S.G TRADING</t>
  </si>
  <si>
    <t>Hong  Wei</t>
  </si>
  <si>
    <t>Bruscutter / onderhoudloods</t>
  </si>
  <si>
    <t>NV FASST ITT</t>
  </si>
  <si>
    <t>Bouwmaterialen</t>
  </si>
  <si>
    <t>Opvulzand</t>
  </si>
  <si>
    <t>Kailash Jadoenath Bouwmaterialen</t>
  </si>
  <si>
    <t>DUPA duisburg paints</t>
  </si>
  <si>
    <t xml:space="preserve">da zhong trading zinkplaten fabriek </t>
  </si>
  <si>
    <t xml:space="preserve">S&amp;S CENTER </t>
  </si>
  <si>
    <t xml:space="preserve">xu sheng </t>
  </si>
  <si>
    <t xml:space="preserve">DA ZHONG TRADING ZINKPLATEN FABRIEK </t>
  </si>
  <si>
    <t>DHA ZHONG TRADING</t>
  </si>
  <si>
    <t>LIN HONG</t>
  </si>
  <si>
    <t>WOW PLUS</t>
  </si>
  <si>
    <t>Duikerwerkzaamheden</t>
  </si>
  <si>
    <t>HADO BOUWMATERALEN</t>
  </si>
  <si>
    <t>EZ MEIDA</t>
  </si>
  <si>
    <t>Lin houtmarkt</t>
  </si>
  <si>
    <t>lau bouw</t>
  </si>
  <si>
    <t>Ken Bouwmaterialen</t>
  </si>
  <si>
    <t>Lin xing</t>
  </si>
  <si>
    <t>ZHONG DA</t>
  </si>
  <si>
    <t xml:space="preserve">Elektriciteit installatie </t>
  </si>
  <si>
    <t>Johnziels paints nv</t>
  </si>
  <si>
    <t>Werkzaamheden</t>
  </si>
  <si>
    <t>Arsinio</t>
  </si>
  <si>
    <t>ONBEKEND</t>
  </si>
  <si>
    <t>Arbeid</t>
  </si>
  <si>
    <t>Waterafvoer &amp; Drainage</t>
  </si>
  <si>
    <t>Verhuur</t>
  </si>
  <si>
    <t>Aanbetaling tbv. Loods schuurwerkzaamheden</t>
  </si>
  <si>
    <t xml:space="preserve"> 2e deel betaling tbv. Loods schuurwerkzaamheden</t>
  </si>
  <si>
    <t xml:space="preserve">Zand </t>
  </si>
  <si>
    <t>Egaliseren</t>
  </si>
  <si>
    <t>Onderhoud terrein</t>
  </si>
  <si>
    <t>Bestrating ERF/INRIT</t>
  </si>
  <si>
    <t>HIJSKRAAN</t>
  </si>
  <si>
    <t>Kolommen bekisten en storten</t>
  </si>
  <si>
    <t>1e fase</t>
  </si>
  <si>
    <t>Electrisch</t>
  </si>
  <si>
    <t>Fotocel etc</t>
  </si>
  <si>
    <t>5 zinkplaten</t>
  </si>
  <si>
    <t>Tuinslang 50m</t>
  </si>
  <si>
    <t>Scherpzand, 4'' stenen, cement etc</t>
  </si>
  <si>
    <t>UITGAVEN</t>
  </si>
  <si>
    <t>VELPERSTRAAT</t>
  </si>
  <si>
    <t>Spijkers,binddraad,beton spijkers</t>
  </si>
  <si>
    <t>Vracht</t>
  </si>
  <si>
    <t>6x</t>
  </si>
  <si>
    <t>4"stenen</t>
  </si>
  <si>
    <t>Scherpzand &amp; steenslag</t>
  </si>
  <si>
    <t>Ijzer &amp; Bouwfolie</t>
  </si>
  <si>
    <t>Cement/scherpzand</t>
  </si>
  <si>
    <t>Steenslag</t>
  </si>
  <si>
    <t>RHC  OPERATONS NV</t>
  </si>
  <si>
    <t>40pk cement</t>
  </si>
  <si>
    <t>Voorschot stort bedrijfloods</t>
  </si>
  <si>
    <t>Ijzer</t>
  </si>
  <si>
    <t>Stenen &amp; cement</t>
  </si>
  <si>
    <t>4"Stenen</t>
  </si>
  <si>
    <t>2e fase</t>
  </si>
  <si>
    <t>Spijkers &amp; Binddraad</t>
  </si>
  <si>
    <t>BETA Twist Drill with cylinder</t>
  </si>
  <si>
    <t>Scherpzand, schuurzand</t>
  </si>
  <si>
    <t>Betonspijkers,spijkers</t>
  </si>
  <si>
    <t>3e fase</t>
  </si>
  <si>
    <t xml:space="preserve"> 1e deel betaling tbv. Loods schuurwerkzaamheden</t>
  </si>
  <si>
    <t>1x3 30m</t>
  </si>
  <si>
    <t>Slang</t>
  </si>
  <si>
    <t>Betonspijkers</t>
  </si>
  <si>
    <t>schuurzand</t>
  </si>
  <si>
    <t>Deel betaling schuurwerkzaamheden</t>
  </si>
  <si>
    <t>Saldo betaling schuurwerkzaamheden</t>
  </si>
  <si>
    <t>Duikers</t>
  </si>
  <si>
    <t>Kabel</t>
  </si>
  <si>
    <t xml:space="preserve">Cement </t>
  </si>
  <si>
    <t>Betaling 3e fase bouw</t>
  </si>
  <si>
    <t>schuurzand/scherpzand</t>
  </si>
  <si>
    <t>Bouten/moeren/watchers</t>
  </si>
  <si>
    <t>Opvulzand/cement</t>
  </si>
  <si>
    <t>opvulzand</t>
  </si>
  <si>
    <t xml:space="preserve">ZHONG XIN </t>
  </si>
  <si>
    <t>MEI DA</t>
  </si>
  <si>
    <t>Smove &amp; Adapter 37x32salice</t>
  </si>
  <si>
    <t>SHELL SERVICE STATION</t>
  </si>
  <si>
    <t xml:space="preserve">WONG AN </t>
  </si>
  <si>
    <t>Kunststof plaat</t>
  </si>
  <si>
    <t xml:space="preserve">s lands </t>
  </si>
  <si>
    <t>15mm foamplaat</t>
  </si>
  <si>
    <t>Bouwfolie</t>
  </si>
  <si>
    <t>Schaar</t>
  </si>
  <si>
    <t>Bouwwerkzaamheden</t>
  </si>
  <si>
    <t>Kabel etc</t>
  </si>
  <si>
    <t>5pkCement</t>
  </si>
  <si>
    <t>Betonplaat</t>
  </si>
  <si>
    <t xml:space="preserve">1pk zelftap </t>
  </si>
  <si>
    <t>Cement/schuurbord</t>
  </si>
  <si>
    <t>2pk cement</t>
  </si>
  <si>
    <t>cement etc</t>
  </si>
  <si>
    <t>Zuigfan</t>
  </si>
  <si>
    <t>cementbord etc</t>
  </si>
  <si>
    <t>top coat primer</t>
  </si>
  <si>
    <t>baanzand</t>
  </si>
  <si>
    <t>cement</t>
  </si>
  <si>
    <t>Storten v/h vloer</t>
  </si>
  <si>
    <t>80pk cement</t>
  </si>
  <si>
    <t>Kapconstructie</t>
  </si>
  <si>
    <t>Vloerstortwerk</t>
  </si>
  <si>
    <t>Electra</t>
  </si>
  <si>
    <t>Pen beugel</t>
  </si>
  <si>
    <t>Constructiebuis etc</t>
  </si>
  <si>
    <t>Bevestiginsmateriaal</t>
  </si>
  <si>
    <t>Schutting</t>
  </si>
  <si>
    <t>scherpzand</t>
  </si>
  <si>
    <t>KERSTEN BEM</t>
  </si>
  <si>
    <t>ARBEID</t>
  </si>
  <si>
    <t>BETON KLINKERS</t>
  </si>
  <si>
    <t>10CMX20X100UPSLUITBAND</t>
  </si>
  <si>
    <t>SHERPZAND/SLUITBAND</t>
  </si>
  <si>
    <t xml:space="preserve">LIN XIN </t>
  </si>
  <si>
    <t>LAU'S BOUW</t>
  </si>
  <si>
    <t>ALU TRADING</t>
  </si>
  <si>
    <t>Maandoverzicht-2020</t>
  </si>
  <si>
    <t>Maandoverzicht-2023</t>
  </si>
  <si>
    <t>Maandoverzicht-2024</t>
  </si>
  <si>
    <t>Maandoverzicht-2025</t>
  </si>
  <si>
    <t>Maandoverzicht-2026</t>
  </si>
  <si>
    <t>Schuurzand</t>
  </si>
  <si>
    <t>AIRBNB INKOMSTEN</t>
  </si>
  <si>
    <t>AIRBNB</t>
  </si>
  <si>
    <t>Velperstraat</t>
  </si>
  <si>
    <t>Leidschestraat</t>
  </si>
  <si>
    <t>Amarok</t>
  </si>
  <si>
    <t>ERVO N.V</t>
  </si>
  <si>
    <t>JV 61-41</t>
  </si>
  <si>
    <t>Kia batterij 6 maanden garantie</t>
  </si>
  <si>
    <t>LEIDSCHESTRAAT</t>
  </si>
  <si>
    <t>TONG SEN HOUTMARKT</t>
  </si>
  <si>
    <t>SDS</t>
  </si>
  <si>
    <t>HONG SHENG</t>
  </si>
  <si>
    <t xml:space="preserve">WAN HUI </t>
  </si>
  <si>
    <t>JADOENATH</t>
  </si>
  <si>
    <t>DA ZHONG TRADING</t>
  </si>
  <si>
    <t>HONG WEI TRADING</t>
  </si>
  <si>
    <t>TC BROODJES</t>
  </si>
  <si>
    <t>BUILDING DEPOT</t>
  </si>
  <si>
    <t>VIFA TRADING</t>
  </si>
  <si>
    <t>CEMDEE</t>
  </si>
  <si>
    <t>RYAN</t>
  </si>
  <si>
    <t>FIRMA B SEWNATH</t>
  </si>
  <si>
    <t>CHM BOUWMATERIALEN</t>
  </si>
  <si>
    <t>JOHNZIEL</t>
  </si>
  <si>
    <t>BDT IMPORT</t>
  </si>
  <si>
    <t>MNI</t>
  </si>
  <si>
    <t>UNISTONE &amp; MORE NV</t>
  </si>
  <si>
    <t>LANDBOUWSHOPGARIB</t>
  </si>
  <si>
    <t>HSDS</t>
  </si>
  <si>
    <t>RESTAURANT</t>
  </si>
  <si>
    <t>LIMING RESTAURANT</t>
  </si>
  <si>
    <t>DETO</t>
  </si>
  <si>
    <t xml:space="preserve">HAMMER &amp; NAIL TRADING </t>
  </si>
  <si>
    <t>WAI DAT BOUWMATERIALEN</t>
  </si>
  <si>
    <t>AYDEN TRANSPORT</t>
  </si>
  <si>
    <t>RED APPLE</t>
  </si>
  <si>
    <t>GOMPIES</t>
  </si>
  <si>
    <t>HADO</t>
  </si>
  <si>
    <t>TJON GORDIJNEN</t>
  </si>
  <si>
    <t>ELECTRIC CITY</t>
  </si>
  <si>
    <t>LIU FEIPING FASHION</t>
  </si>
  <si>
    <t>YING HAO</t>
  </si>
  <si>
    <t>ERNESTO</t>
  </si>
  <si>
    <t>RAYEN</t>
  </si>
  <si>
    <t>KASIMEX</t>
  </si>
  <si>
    <t>AMADA SHOPPING</t>
  </si>
  <si>
    <t>FRIENDLY SUPERMARKT</t>
  </si>
  <si>
    <t>HOME DESIGN LIGHTENING</t>
  </si>
  <si>
    <t>HD LIGHTING</t>
  </si>
  <si>
    <t>HUANG AN TRADING</t>
  </si>
  <si>
    <t>ZAZZLES</t>
  </si>
  <si>
    <t>JACQUES</t>
  </si>
  <si>
    <t>SMART CONNEXXIONZ NV</t>
  </si>
  <si>
    <t>CITY TRADING</t>
  </si>
  <si>
    <t>BECHAN MOHAMED</t>
  </si>
  <si>
    <t>VRACHTWAGEN</t>
  </si>
  <si>
    <t>VABI</t>
  </si>
  <si>
    <t>SDS TRADING</t>
  </si>
  <si>
    <t>HONG XU</t>
  </si>
  <si>
    <t xml:space="preserve">NEW CHOICE </t>
  </si>
  <si>
    <t>WERKZAAMHEDEN</t>
  </si>
  <si>
    <t>TRK</t>
  </si>
  <si>
    <t>B-SEWNATH</t>
  </si>
  <si>
    <t>1605.85</t>
  </si>
  <si>
    <t>4581.43</t>
  </si>
  <si>
    <t>SCHUTTING</t>
  </si>
  <si>
    <t>2SCHERPZAND/3SCHUURZAND</t>
  </si>
  <si>
    <t>RONDIJZER 19MM</t>
  </si>
  <si>
    <t>2TCL CEMENT 40KG</t>
  </si>
  <si>
    <t>CEMENT/STENEN/BINDDRAAD ETC</t>
  </si>
  <si>
    <t>4CUB SCHERPZAND/2STEENSLAG 8-16MM</t>
  </si>
  <si>
    <t>COFFEE CREAMER /OPLOS KOFFEE</t>
  </si>
  <si>
    <t>F1 SCHUTTING LEIDSCHESTRAAT</t>
  </si>
  <si>
    <t>TARPAULIN ZWART/WIT</t>
  </si>
  <si>
    <t>GAL INNERTOL/ROLLER/KWAST/SPIJKER</t>
  </si>
  <si>
    <t>TCL CEMENT 40KG</t>
  </si>
  <si>
    <t>SPIJKERS</t>
  </si>
  <si>
    <t>ZINKPLAAT TRAPEZIUM</t>
  </si>
  <si>
    <t>4@300 HARD BOARD</t>
  </si>
  <si>
    <t>OPVUL ZAND GRIJS</t>
  </si>
  <si>
    <t>5@150NASIE KLEIN</t>
  </si>
  <si>
    <t>TCL/AGROS CEMENT 40KG</t>
  </si>
  <si>
    <t>LASDRAAD/2M BATUBAND</t>
  </si>
  <si>
    <t>4CUB SCHERPZAND</t>
  </si>
  <si>
    <t>3VENTILATIE 20X40</t>
  </si>
  <si>
    <t xml:space="preserve">4CUB OPVULZAND </t>
  </si>
  <si>
    <t>CEMENT/TEGELLIJM/PVC</t>
  </si>
  <si>
    <t>PERSOONLIJKE INKOPEN</t>
  </si>
  <si>
    <t xml:space="preserve"> ($3376) VOORSCHOT BETALING &gt; SALDO ($5400)</t>
  </si>
  <si>
    <t>ELECTRA SPULLEN</t>
  </si>
  <si>
    <t>VOEGCEMENT</t>
  </si>
  <si>
    <t>DRAKA KABEL GRIJS</t>
  </si>
  <si>
    <t>CERAMIC TEGELLIJM</t>
  </si>
  <si>
    <t>144STENEN@31.50 EN 4CEMENT@390</t>
  </si>
  <si>
    <t>STEELDOOR 2050X960X65MM</t>
  </si>
  <si>
    <t>VERFSPULLEN</t>
  </si>
  <si>
    <t>SIFOON</t>
  </si>
  <si>
    <t>SCHERPZAND</t>
  </si>
  <si>
    <t>KOELKAST BERKLAYS/MICROWAVE OVEN/ELECTRIC WATER HEATER</t>
  </si>
  <si>
    <t>AIRCO / TV MITSUMI</t>
  </si>
  <si>
    <t>BUILT IN OVEN/ BURNER GASON GLAS/TOP LOAD WASHER</t>
  </si>
  <si>
    <t xml:space="preserve">M PIKANTE G KIP </t>
  </si>
  <si>
    <t xml:space="preserve">DEVICE BAR </t>
  </si>
  <si>
    <t>STRAIGHT POLE ETC</t>
  </si>
  <si>
    <t>BOUWFOLIE</t>
  </si>
  <si>
    <t>TRANSPORT</t>
  </si>
  <si>
    <t>IJZER 11.434,50</t>
  </si>
  <si>
    <t>HOLLE STEEN '6 / CEMENT</t>
  </si>
  <si>
    <t>LED LAMPEN</t>
  </si>
  <si>
    <t>TEGEL</t>
  </si>
  <si>
    <t>1E FASE</t>
  </si>
  <si>
    <t>TEGEL LIJM</t>
  </si>
  <si>
    <t>TEGEL WERKZAAMHEDEN</t>
  </si>
  <si>
    <t>PRIMER TOPCOAT ZWART</t>
  </si>
  <si>
    <t>ELECTRA VERBOUWING</t>
  </si>
  <si>
    <t>STRAIGHT SHELF</t>
  </si>
  <si>
    <t>3PK CEMENT</t>
  </si>
  <si>
    <t>TOPCOAT</t>
  </si>
  <si>
    <t xml:space="preserve">OPBOUW STOPCONTACT </t>
  </si>
  <si>
    <t>TRACK/STUD/ROOSTER</t>
  </si>
  <si>
    <t>STOPKRAAN</t>
  </si>
  <si>
    <t>MACDONALD</t>
  </si>
  <si>
    <t>LAMPEN</t>
  </si>
  <si>
    <t>GELE KABELS/DEURSLOT/PENSLOT/SCHARNIER</t>
  </si>
  <si>
    <t>LBUG</t>
  </si>
  <si>
    <t>CEMENTBORD</t>
  </si>
  <si>
    <t>DERICK</t>
  </si>
  <si>
    <t>MICROFIBER/VERFROL......</t>
  </si>
  <si>
    <t>PU BAR CHAIR</t>
  </si>
  <si>
    <t>TV BRACKET</t>
  </si>
  <si>
    <t>STROOM SCHAKELAARS</t>
  </si>
  <si>
    <t xml:space="preserve">OUTDOOR </t>
  </si>
  <si>
    <t xml:space="preserve">KINDERKLEDING </t>
  </si>
  <si>
    <t>MATRAS</t>
  </si>
  <si>
    <t>MATRAS QUEEN</t>
  </si>
  <si>
    <t xml:space="preserve">OPRUIMING </t>
  </si>
  <si>
    <t>BLOEMPOT</t>
  </si>
  <si>
    <t>KUNST BLOEMEN ETC</t>
  </si>
  <si>
    <t>BETON</t>
  </si>
  <si>
    <t>MARMER WIT #8022</t>
  </si>
  <si>
    <t>HUIS SPULLEN</t>
  </si>
  <si>
    <t xml:space="preserve">STEENSLAG </t>
  </si>
  <si>
    <t>TEGELLIJST/ ECO UPTOWN</t>
  </si>
  <si>
    <t>ZWEMBAD</t>
  </si>
  <si>
    <t xml:space="preserve">PORCELEIN TEGELLIJM </t>
  </si>
  <si>
    <t xml:space="preserve">FOBY/ CONBEXTRA/ </t>
  </si>
  <si>
    <t>Huishoudelijke Apparaten</t>
  </si>
  <si>
    <t>Meubilair</t>
  </si>
  <si>
    <t>Voeding</t>
  </si>
  <si>
    <t>CHOTKAN</t>
  </si>
  <si>
    <t>Schoolpakketen(personeelkinderen)</t>
  </si>
  <si>
    <t>BEYROUTH BAZAAR</t>
  </si>
  <si>
    <t>Francisca terug betalen</t>
  </si>
  <si>
    <t>OFFICEWORLD</t>
  </si>
  <si>
    <t>SChoolpakketen(personeelkinderen)</t>
  </si>
  <si>
    <t>POLIJSTEN</t>
  </si>
  <si>
    <t>Floatblank (glas)</t>
  </si>
  <si>
    <t>Marmer zwart</t>
  </si>
  <si>
    <t>esculaap</t>
  </si>
  <si>
    <t xml:space="preserve">SOL </t>
  </si>
  <si>
    <t>KEWALBANSINGH</t>
  </si>
  <si>
    <t>CHEN'S TRADING</t>
  </si>
  <si>
    <t>RADJ REPARATIE</t>
  </si>
  <si>
    <t>DAF LF 45</t>
  </si>
  <si>
    <t>Dp World</t>
  </si>
  <si>
    <t>Constructie buis</t>
  </si>
  <si>
    <t>XU SHENG</t>
  </si>
  <si>
    <t>COVERCAPS</t>
  </si>
  <si>
    <t>BOOR</t>
  </si>
  <si>
    <t>Voltage protector</t>
  </si>
  <si>
    <t>FANAS</t>
  </si>
  <si>
    <t>Tape</t>
  </si>
  <si>
    <t>COOLANT</t>
  </si>
  <si>
    <t>poetslap</t>
  </si>
  <si>
    <t>poetslap wit</t>
  </si>
  <si>
    <t>Verfzeef</t>
  </si>
  <si>
    <t>snelkoppeling</t>
  </si>
  <si>
    <t>cryl z.g ral 6013</t>
  </si>
  <si>
    <t>thinner,verdunner en verharder</t>
  </si>
  <si>
    <t>cryl en matte</t>
  </si>
  <si>
    <t>verdunner en thinner</t>
  </si>
  <si>
    <t>p85</t>
  </si>
  <si>
    <t>thinner verdunner primer h25</t>
  </si>
  <si>
    <t>Totale uitgaven in USD</t>
  </si>
  <si>
    <t>Totaal ontvangsten in USD</t>
  </si>
  <si>
    <t>Totaal ontvangen USD</t>
  </si>
  <si>
    <t>Ontvangen</t>
  </si>
  <si>
    <t>Nog te betalen</t>
  </si>
  <si>
    <t>IraIda van dijck</t>
  </si>
  <si>
    <t>F-1031</t>
  </si>
  <si>
    <t>Iraida van dijck</t>
  </si>
  <si>
    <t>F-1032</t>
  </si>
  <si>
    <t>Ramgoelam</t>
  </si>
  <si>
    <t>F-1033</t>
  </si>
  <si>
    <t>Fase 2</t>
  </si>
  <si>
    <t>Goeptar fase2</t>
  </si>
  <si>
    <t>kitchenette</t>
  </si>
  <si>
    <t>F-1034</t>
  </si>
  <si>
    <t>Pawiroredjo 2.0</t>
  </si>
  <si>
    <t>Pawiroredjo 1.0</t>
  </si>
  <si>
    <t>walkin</t>
  </si>
  <si>
    <t>Saskia 1.0</t>
  </si>
  <si>
    <t>F-1035</t>
  </si>
  <si>
    <t>Saskia 2.0</t>
  </si>
  <si>
    <t>inbouwkast</t>
  </si>
  <si>
    <t>F-1036</t>
  </si>
  <si>
    <t>Diakonesse</t>
  </si>
  <si>
    <t>Apoth fr balie</t>
  </si>
  <si>
    <t>F-1037</t>
  </si>
  <si>
    <t>Invejaweg april-juli</t>
  </si>
  <si>
    <t>blum full</t>
  </si>
  <si>
    <t>long</t>
  </si>
  <si>
    <t>bureaustoelen 2x</t>
  </si>
  <si>
    <t>FN ROBLE DENV</t>
  </si>
  <si>
    <t>mondkap</t>
  </si>
  <si>
    <t>Master 4+1 wit (primer)</t>
  </si>
  <si>
    <t>AUTOMOTIVE ART</t>
  </si>
  <si>
    <t xml:space="preserve">wallplug en boor 5mm </t>
  </si>
  <si>
    <t>100 HALF/100 INSERT</t>
  </si>
  <si>
    <t>HV 73-37</t>
  </si>
  <si>
    <t>HV 08-18</t>
  </si>
  <si>
    <t>LBEUGEL/ZELFB MW</t>
  </si>
  <si>
    <t>NI-KE</t>
  </si>
  <si>
    <t>Softclose +kruis</t>
  </si>
  <si>
    <t>10% btw + bankosten</t>
  </si>
  <si>
    <t>KEN BOUWMATERIALEN</t>
  </si>
  <si>
    <t>5CM</t>
  </si>
  <si>
    <t>LEIDSCHE</t>
  </si>
  <si>
    <t>VELPERSTR</t>
  </si>
  <si>
    <t>GRIND EGALISEREN</t>
  </si>
  <si>
    <t>DEVINA'S</t>
  </si>
  <si>
    <t>sleutelkast,lablemaker,lable tape</t>
  </si>
  <si>
    <t xml:space="preserve">Multiplex </t>
  </si>
  <si>
    <t>INFRASE BOOR</t>
  </si>
  <si>
    <t>SCHUURDISC + PROCUT</t>
  </si>
  <si>
    <t>Huishoudelijke apparaten</t>
  </si>
  <si>
    <t>Chong 2.0</t>
  </si>
  <si>
    <t>kast &amp; tafel</t>
  </si>
  <si>
    <t>MARMER ZWART</t>
  </si>
  <si>
    <t>structuur plaat + 1 5MM</t>
  </si>
  <si>
    <t>WASBAK</t>
  </si>
  <si>
    <t>Pawiroredjo</t>
  </si>
  <si>
    <t>SILICONEWIT</t>
  </si>
  <si>
    <t>kit</t>
  </si>
  <si>
    <t>high tack</t>
  </si>
  <si>
    <t>led-mirrors</t>
  </si>
  <si>
    <t>paint cryl aa4</t>
  </si>
  <si>
    <t>PRESHANT</t>
  </si>
  <si>
    <t>Meubelbuis</t>
  </si>
  <si>
    <t>WPC BRICK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</si>
</sst>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 &quot;€&quot;\ * #,##0.00_ ;_ &quot;€&quot;\ * \-#,##0.00_ ;_ &quot;€&quot;\ * &quot;-&quot;??_ ;_ @_ "/>
    <numFmt numFmtId="164" formatCode="dd\-mm\-yyyy"/>
    <numFmt numFmtId="165" formatCode="&quot;SRD&quot;\ #,##0.00"/>
    <numFmt numFmtId="166" formatCode="\€\ #,##0.00"/>
    <numFmt numFmtId="167" formatCode="\$\ #,##0.00"/>
    <numFmt numFmtId="168" formatCode="_ [$€-2]\ * #,##0.00_ ;_ [$€-2]\ * \-#,##0.00_ ;_ [$€-2]\ * &quot;-&quot;??_ ;_ @_ "/>
    <numFmt numFmtId="169" formatCode="_-[$$-409]* #,##0.00_ ;_-[$$-409]* \-#,##0.00\ ;_-[$$-409]* &quot;-&quot;??_ ;_-@_ "/>
    <numFmt numFmtId="170" formatCode="_ [$SRD]\ * #,##0.00_ ;_ [$SRD]\ * \-#,##0.00_ ;_ [$SRD]\ * &quot;-&quot;??_ ;_ @_ "/>
    <numFmt numFmtId="171" formatCode="_ [$€-413]\ * #,##0.00_ ;_ [$€-413]\ * \-#,##0.00_ ;_ [$€-413]\ * &quot;-&quot;??_ ;_ @_ "/>
    <numFmt numFmtId="172" formatCode="#,##0.000000"/>
    <numFmt numFmtId="173" formatCode="0.000000"/>
    <numFmt numFmtId="174" formatCode="yyyy\-mm\-dd"/>
    <numFmt numFmtId="175" formatCode="_-[$$-409]* #,##0.00_ ;_-[$$-409]* \-#,##0.00\ ;_-[$$-409]* &quot;-&quot;??????_ ;_-@_ "/>
    <numFmt numFmtId="176" formatCode="_ [$SRD]\ * #,##0.00_ ;_ [$SRD]\ * \-#,##0.00_ ;_ [$SRD]\ * &quot;-&quot;??????_ ;_ @_ "/>
    <numFmt numFmtId="177" formatCode="#,##0.00_);[Red]\(#,##0.00\);&quot;-&quot;;@"/>
    <numFmt numFmtId="178" formatCode="0.0%"/>
    <numFmt numFmtId="179" formatCode="#,##0.0000"/>
    <numFmt numFmtId="180" formatCode="_([$SRD]\ * #,##0.00_);_([$SRD]\ * \(#,##0.00\);_([$SRD]\ * &quot;-&quot;??_);_(@_)"/>
    <numFmt numFmtId="181" formatCode="dd/mm/yyyy"/>
    <numFmt numFmtId="182" formatCode="_ [$€-413]\ * #,##0.00_ ;_ [$€-413]\ * \-#,##0.00_ ;_ [$€-413]\ * &quot;-&quot;??????_ ;_ @_ "/>
    <numFmt numFmtId="183" formatCode="_-[$$-409]* #,##0.000000_ ;_-[$$-409]* \-#,##0.000000\ ;_-[$$-409]* &quot;-&quot;??????_ ;_-@_ "/>
  </numFmts>
  <fonts count="33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</font>
    <font>
      <u val="double"/>
      <sz val="11"/>
      <color theme="1"/>
      <name val="Calibri"/>
      <family val="2"/>
      <scheme val="minor"/>
    </font>
    <font>
      <b/>
      <u val="doubleAccounting"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u val="double"/>
      <sz val="11"/>
      <color theme="0"/>
      <name val="Calibri"/>
      <family val="2"/>
      <scheme val="minor"/>
    </font>
    <font>
      <b/>
      <u val="doubleAccounting"/>
      <sz val="11"/>
      <color theme="0"/>
      <name val="Calibri"/>
      <family val="2"/>
      <scheme val="minor"/>
    </font>
    <font>
      <sz val="11"/>
      <color rgb="FF008000"/>
      <name val="Calibri"/>
      <family val="2"/>
    </font>
    <font>
      <b/>
      <sz val="14"/>
      <color rgb="FF008000"/>
      <name val="Calibri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1F4E79"/>
      <name val="Calibri"/>
      <family val="2"/>
    </font>
    <font>
      <sz val="11"/>
      <color rgb="FF000000"/>
      <name val="Calibri"/>
      <family val="2"/>
    </font>
    <font>
      <b/>
      <sz val="11"/>
      <color rgb="FF1F4E79"/>
      <name val="Calibri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 val="double"/>
      <sz val="11"/>
      <name val="Calibri"/>
      <family val="2"/>
      <scheme val="minor"/>
    </font>
    <font>
      <b/>
      <u val="doubleAccounting"/>
      <sz val="11"/>
      <name val="Calibri"/>
      <family val="2"/>
      <scheme val="minor"/>
    </font>
    <font>
      <b/>
      <u val="double"/>
      <sz val="11"/>
      <name val="Calibri"/>
      <family val="2"/>
    </font>
    <font>
      <sz val="10"/>
      <color theme="1"/>
      <name val="Arial Unicode MS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FF"/>
      </patternFill>
    </fill>
    <fill>
      <patternFill patternType="solid">
        <fgColor theme="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/>
      <right/>
      <top style="thin">
        <color rgb="FF9E9E9E"/>
      </top>
      <bottom style="thin">
        <color rgb="FF9E9E9E"/>
      </bottom>
      <diagonal/>
    </border>
    <border>
      <left/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9E9E9E"/>
      </left>
      <right/>
      <top style="thin">
        <color rgb="FF9E9E9E"/>
      </top>
      <bottom style="thin">
        <color rgb="FF9E9E9E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97">
    <xf numFmtId="0" fontId="0" fillId="0" borderId="0" xfId="0"/>
    <xf numFmtId="0" fontId="1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right" vertical="center"/>
    </xf>
    <xf numFmtId="0" fontId="3" fillId="0" borderId="0" xfId="0" applyFont="1"/>
    <xf numFmtId="0" fontId="5" fillId="0" borderId="0" xfId="0" applyFont="1"/>
    <xf numFmtId="166" fontId="4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8" fontId="4" fillId="0" borderId="0" xfId="0" applyNumberFormat="1" applyFont="1" applyAlignment="1">
      <alignment horizontal="left" vertical="center"/>
    </xf>
    <xf numFmtId="168" fontId="6" fillId="0" borderId="0" xfId="0" applyNumberFormat="1" applyFont="1"/>
    <xf numFmtId="165" fontId="6" fillId="0" borderId="0" xfId="0" applyNumberFormat="1" applyFont="1"/>
    <xf numFmtId="169" fontId="6" fillId="0" borderId="0" xfId="0" applyNumberFormat="1" applyFont="1"/>
    <xf numFmtId="170" fontId="0" fillId="0" borderId="0" xfId="0" applyNumberFormat="1"/>
    <xf numFmtId="171" fontId="0" fillId="0" borderId="0" xfId="0" applyNumberFormat="1"/>
    <xf numFmtId="169" fontId="0" fillId="0" borderId="0" xfId="0" applyNumberFormat="1"/>
    <xf numFmtId="169" fontId="5" fillId="0" borderId="0" xfId="0" applyNumberFormat="1" applyFont="1"/>
    <xf numFmtId="170" fontId="7" fillId="0" borderId="0" xfId="0" applyNumberFormat="1" applyFont="1"/>
    <xf numFmtId="170" fontId="4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left" vertical="center"/>
    </xf>
    <xf numFmtId="172" fontId="0" fillId="0" borderId="0" xfId="0" applyNumberFormat="1" applyAlignment="1">
      <alignment horizontal="right"/>
    </xf>
    <xf numFmtId="172" fontId="0" fillId="0" borderId="0" xfId="0" applyNumberFormat="1"/>
    <xf numFmtId="0" fontId="3" fillId="2" borderId="0" xfId="0" applyFont="1" applyFill="1"/>
    <xf numFmtId="0" fontId="0" fillId="2" borderId="0" xfId="0" applyFill="1"/>
    <xf numFmtId="169" fontId="6" fillId="2" borderId="0" xfId="0" applyNumberFormat="1" applyFont="1" applyFill="1"/>
    <xf numFmtId="165" fontId="7" fillId="0" borderId="0" xfId="0" applyNumberFormat="1" applyFont="1"/>
    <xf numFmtId="0" fontId="7" fillId="0" borderId="0" xfId="0" applyFont="1"/>
    <xf numFmtId="170" fontId="6" fillId="0" borderId="0" xfId="0" applyNumberFormat="1" applyFont="1"/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169" fontId="4" fillId="0" borderId="0" xfId="0" applyNumberFormat="1" applyFont="1" applyAlignment="1">
      <alignment horizontal="left" vertical="center"/>
    </xf>
    <xf numFmtId="14" fontId="0" fillId="0" borderId="0" xfId="0" applyNumberFormat="1"/>
    <xf numFmtId="173" fontId="0" fillId="0" borderId="0" xfId="0" applyNumberFormat="1"/>
    <xf numFmtId="169" fontId="3" fillId="2" borderId="0" xfId="0" applyNumberFormat="1" applyFont="1" applyFill="1"/>
    <xf numFmtId="170" fontId="4" fillId="0" borderId="0" xfId="0" applyNumberFormat="1" applyFont="1" applyAlignment="1">
      <alignment horizontal="left" vertical="center"/>
    </xf>
    <xf numFmtId="170" fontId="8" fillId="3" borderId="0" xfId="0" applyNumberFormat="1" applyFont="1" applyFill="1"/>
    <xf numFmtId="170" fontId="9" fillId="3" borderId="0" xfId="0" applyNumberFormat="1" applyFont="1" applyFill="1"/>
    <xf numFmtId="0" fontId="0" fillId="0" borderId="2" xfId="0" applyBorder="1"/>
    <xf numFmtId="4" fontId="10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12" fillId="4" borderId="4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169" fontId="7" fillId="2" borderId="0" xfId="0" applyNumberFormat="1" applyFont="1" applyFill="1"/>
    <xf numFmtId="170" fontId="9" fillId="5" borderId="0" xfId="0" applyNumberFormat="1" applyFont="1" applyFill="1"/>
    <xf numFmtId="0" fontId="2" fillId="5" borderId="0" xfId="0" applyFont="1" applyFill="1" applyAlignment="1">
      <alignment horizontal="center"/>
    </xf>
    <xf numFmtId="170" fontId="2" fillId="5" borderId="0" xfId="0" applyNumberFormat="1" applyFont="1" applyFill="1"/>
    <xf numFmtId="169" fontId="9" fillId="5" borderId="0" xfId="0" applyNumberFormat="1" applyFont="1" applyFill="1"/>
    <xf numFmtId="169" fontId="2" fillId="5" borderId="0" xfId="0" applyNumberFormat="1" applyFont="1" applyFill="1"/>
    <xf numFmtId="168" fontId="9" fillId="5" borderId="0" xfId="0" applyNumberFormat="1" applyFont="1" applyFill="1"/>
    <xf numFmtId="168" fontId="2" fillId="5" borderId="0" xfId="0" applyNumberFormat="1" applyFont="1" applyFill="1"/>
    <xf numFmtId="168" fontId="8" fillId="3" borderId="0" xfId="0" applyNumberFormat="1" applyFont="1" applyFill="1"/>
    <xf numFmtId="169" fontId="8" fillId="3" borderId="0" xfId="0" applyNumberFormat="1" applyFont="1" applyFill="1"/>
    <xf numFmtId="0" fontId="0" fillId="0" borderId="0" xfId="0" applyAlignment="1">
      <alignment horizontal="center"/>
    </xf>
    <xf numFmtId="175" fontId="6" fillId="2" borderId="0" xfId="0" applyNumberFormat="1" applyFont="1" applyFill="1"/>
    <xf numFmtId="0" fontId="16" fillId="2" borderId="0" xfId="0" applyFont="1" applyFill="1" applyAlignment="1">
      <alignment horizontal="center"/>
    </xf>
    <xf numFmtId="0" fontId="8" fillId="3" borderId="0" xfId="0" applyFont="1" applyFill="1"/>
    <xf numFmtId="0" fontId="7" fillId="2" borderId="0" xfId="0" applyFont="1" applyFill="1"/>
    <xf numFmtId="0" fontId="12" fillId="0" borderId="0" xfId="0" applyFont="1"/>
    <xf numFmtId="169" fontId="4" fillId="0" borderId="0" xfId="0" applyNumberFormat="1" applyFont="1"/>
    <xf numFmtId="169" fontId="4" fillId="0" borderId="0" xfId="1" applyNumberFormat="1" applyFont="1"/>
    <xf numFmtId="169" fontId="4" fillId="0" borderId="0" xfId="1" applyNumberFormat="1" applyFont="1" applyAlignment="1">
      <alignment horizontal="left" vertical="center"/>
    </xf>
    <xf numFmtId="170" fontId="6" fillId="3" borderId="0" xfId="0" applyNumberFormat="1" applyFont="1" applyFill="1"/>
    <xf numFmtId="169" fontId="6" fillId="3" borderId="0" xfId="1" applyNumberFormat="1" applyFont="1" applyFill="1"/>
    <xf numFmtId="171" fontId="4" fillId="0" borderId="0" xfId="0" applyNumberFormat="1" applyFont="1" applyAlignment="1">
      <alignment horizontal="left" vertical="center"/>
    </xf>
    <xf numFmtId="175" fontId="7" fillId="2" borderId="0" xfId="0" applyNumberFormat="1" applyFont="1" applyFill="1"/>
    <xf numFmtId="176" fontId="7" fillId="2" borderId="0" xfId="0" applyNumberFormat="1" applyFont="1" applyFill="1"/>
    <xf numFmtId="0" fontId="13" fillId="0" borderId="0" xfId="0" applyFont="1" applyAlignment="1">
      <alignment horizontal="center"/>
    </xf>
    <xf numFmtId="174" fontId="4" fillId="0" borderId="5" xfId="0" applyNumberFormat="1" applyFont="1" applyBorder="1"/>
    <xf numFmtId="0" fontId="4" fillId="0" borderId="5" xfId="0" applyFont="1" applyBorder="1"/>
    <xf numFmtId="177" fontId="4" fillId="0" borderId="5" xfId="0" applyNumberFormat="1" applyFont="1" applyBorder="1"/>
    <xf numFmtId="169" fontId="9" fillId="3" borderId="0" xfId="0" applyNumberFormat="1" applyFont="1" applyFill="1"/>
    <xf numFmtId="0" fontId="3" fillId="0" borderId="0" xfId="0" applyFont="1" applyAlignment="1">
      <alignment horizontal="center"/>
    </xf>
    <xf numFmtId="169" fontId="8" fillId="0" borderId="0" xfId="0" applyNumberFormat="1" applyFont="1"/>
    <xf numFmtId="0" fontId="2" fillId="0" borderId="0" xfId="0" applyFont="1" applyAlignment="1">
      <alignment horizontal="center"/>
    </xf>
    <xf numFmtId="169" fontId="6" fillId="0" borderId="0" xfId="1" applyNumberFormat="1" applyFont="1" applyFill="1"/>
    <xf numFmtId="175" fontId="7" fillId="3" borderId="0" xfId="0" applyNumberFormat="1" applyFont="1" applyFill="1"/>
    <xf numFmtId="0" fontId="14" fillId="0" borderId="0" xfId="0" applyFont="1" applyAlignment="1">
      <alignment horizontal="center"/>
    </xf>
    <xf numFmtId="175" fontId="9" fillId="3" borderId="0" xfId="0" applyNumberFormat="1" applyFont="1" applyFill="1"/>
    <xf numFmtId="178" fontId="4" fillId="0" borderId="5" xfId="0" applyNumberFormat="1" applyFont="1" applyBorder="1"/>
    <xf numFmtId="177" fontId="19" fillId="0" borderId="5" xfId="0" applyNumberFormat="1" applyFont="1" applyBorder="1"/>
    <xf numFmtId="178" fontId="19" fillId="0" borderId="5" xfId="0" applyNumberFormat="1" applyFont="1" applyBorder="1"/>
    <xf numFmtId="0" fontId="19" fillId="0" borderId="5" xfId="0" applyFont="1" applyBorder="1"/>
    <xf numFmtId="174" fontId="19" fillId="0" borderId="5" xfId="0" applyNumberFormat="1" applyFont="1" applyBorder="1"/>
    <xf numFmtId="179" fontId="19" fillId="0" borderId="5" xfId="0" applyNumberFormat="1" applyFont="1" applyBorder="1"/>
    <xf numFmtId="1" fontId="19" fillId="0" borderId="5" xfId="0" applyNumberFormat="1" applyFont="1" applyBorder="1"/>
    <xf numFmtId="0" fontId="1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170" fontId="8" fillId="0" borderId="0" xfId="0" applyNumberFormat="1" applyFont="1"/>
    <xf numFmtId="174" fontId="12" fillId="0" borderId="5" xfId="0" applyNumberFormat="1" applyFont="1" applyBorder="1"/>
    <xf numFmtId="0" fontId="12" fillId="0" borderId="5" xfId="0" applyFont="1" applyBorder="1"/>
    <xf numFmtId="177" fontId="12" fillId="0" borderId="5" xfId="0" applyNumberFormat="1" applyFont="1" applyBorder="1"/>
    <xf numFmtId="0" fontId="22" fillId="0" borderId="0" xfId="0" applyFont="1"/>
    <xf numFmtId="169" fontId="0" fillId="0" borderId="0" xfId="1" applyNumberFormat="1" applyFont="1"/>
    <xf numFmtId="169" fontId="17" fillId="0" borderId="0" xfId="1" applyNumberFormat="1" applyFont="1"/>
    <xf numFmtId="169" fontId="8" fillId="6" borderId="0" xfId="0" applyNumberFormat="1" applyFont="1" applyFill="1"/>
    <xf numFmtId="170" fontId="8" fillId="6" borderId="0" xfId="0" applyNumberFormat="1" applyFont="1" applyFill="1"/>
    <xf numFmtId="0" fontId="25" fillId="0" borderId="0" xfId="0" applyFont="1"/>
    <xf numFmtId="180" fontId="25" fillId="0" borderId="0" xfId="0" applyNumberFormat="1" applyFont="1" applyAlignment="1">
      <alignment horizontal="right"/>
    </xf>
    <xf numFmtId="167" fontId="24" fillId="0" borderId="0" xfId="0" applyNumberFormat="1" applyFont="1" applyAlignment="1">
      <alignment horizontal="right" vertical="center"/>
    </xf>
    <xf numFmtId="15" fontId="0" fillId="0" borderId="0" xfId="0" applyNumberFormat="1" applyAlignment="1">
      <alignment horizontal="left"/>
    </xf>
    <xf numFmtId="181" fontId="25" fillId="0" borderId="0" xfId="0" applyNumberFormat="1" applyFont="1"/>
    <xf numFmtId="181" fontId="0" fillId="0" borderId="0" xfId="0" applyNumberFormat="1" applyAlignment="1">
      <alignment horizontal="right"/>
    </xf>
    <xf numFmtId="169" fontId="4" fillId="0" borderId="0" xfId="0" applyNumberFormat="1" applyFont="1" applyAlignment="1">
      <alignment horizontal="right" vertical="center"/>
    </xf>
    <xf numFmtId="0" fontId="0" fillId="0" borderId="0" xfId="0" quotePrefix="1"/>
    <xf numFmtId="181" fontId="25" fillId="0" borderId="0" xfId="0" applyNumberFormat="1" applyFont="1" applyAlignment="1">
      <alignment horizontal="right"/>
    </xf>
    <xf numFmtId="0" fontId="12" fillId="0" borderId="0" xfId="0" applyFont="1" applyAlignment="1">
      <alignment horizontal="left" vertical="center"/>
    </xf>
    <xf numFmtId="0" fontId="26" fillId="0" borderId="0" xfId="0" applyFont="1"/>
    <xf numFmtId="167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/>
    </xf>
    <xf numFmtId="170" fontId="25" fillId="0" borderId="0" xfId="0" applyNumberFormat="1" applyFont="1" applyAlignment="1">
      <alignment horizontal="right"/>
    </xf>
    <xf numFmtId="170" fontId="0" fillId="0" borderId="0" xfId="0" applyNumberFormat="1" applyAlignment="1">
      <alignment horizontal="left"/>
    </xf>
    <xf numFmtId="170" fontId="0" fillId="0" borderId="0" xfId="0" applyNumberFormat="1" applyAlignment="1">
      <alignment horizontal="center"/>
    </xf>
    <xf numFmtId="170" fontId="26" fillId="0" borderId="0" xfId="1" applyNumberFormat="1" applyFont="1" applyBorder="1" applyAlignment="1">
      <alignment horizontal="left"/>
    </xf>
    <xf numFmtId="170" fontId="26" fillId="0" borderId="0" xfId="0" applyNumberFormat="1" applyFont="1" applyAlignment="1">
      <alignment horizontal="left"/>
    </xf>
    <xf numFmtId="170" fontId="0" fillId="0" borderId="0" xfId="1" applyNumberFormat="1" applyFont="1" applyBorder="1"/>
    <xf numFmtId="170" fontId="12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right"/>
    </xf>
    <xf numFmtId="181" fontId="2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71" fontId="4" fillId="0" borderId="0" xfId="0" applyNumberFormat="1" applyFont="1"/>
    <xf numFmtId="171" fontId="8" fillId="3" borderId="0" xfId="0" applyNumberFormat="1" applyFont="1" applyFill="1"/>
    <xf numFmtId="182" fontId="7" fillId="2" borderId="0" xfId="0" applyNumberFormat="1" applyFont="1" applyFill="1"/>
    <xf numFmtId="171" fontId="6" fillId="0" borderId="0" xfId="0" applyNumberFormat="1" applyFont="1"/>
    <xf numFmtId="171" fontId="9" fillId="5" borderId="0" xfId="0" applyNumberFormat="1" applyFont="1" applyFill="1"/>
    <xf numFmtId="171" fontId="2" fillId="5" borderId="0" xfId="0" applyNumberFormat="1" applyFont="1" applyFill="1"/>
    <xf numFmtId="0" fontId="28" fillId="0" borderId="0" xfId="2"/>
    <xf numFmtId="168" fontId="0" fillId="0" borderId="0" xfId="0" applyNumberFormat="1"/>
    <xf numFmtId="0" fontId="2" fillId="3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169" fontId="2" fillId="8" borderId="0" xfId="0" applyNumberFormat="1" applyFont="1" applyFill="1"/>
    <xf numFmtId="183" fontId="7" fillId="2" borderId="0" xfId="0" applyNumberFormat="1" applyFont="1" applyFill="1"/>
    <xf numFmtId="175" fontId="8" fillId="8" borderId="0" xfId="0" applyNumberFormat="1" applyFont="1" applyFill="1"/>
    <xf numFmtId="169" fontId="8" fillId="8" borderId="0" xfId="0" applyNumberFormat="1" applyFont="1" applyFill="1"/>
    <xf numFmtId="169" fontId="8" fillId="3" borderId="0" xfId="1" applyNumberFormat="1" applyFont="1" applyFill="1"/>
    <xf numFmtId="169" fontId="29" fillId="2" borderId="0" xfId="0" applyNumberFormat="1" applyFont="1" applyFill="1"/>
    <xf numFmtId="175" fontId="30" fillId="2" borderId="0" xfId="0" applyNumberFormat="1" applyFont="1" applyFill="1"/>
    <xf numFmtId="0" fontId="1" fillId="0" borderId="0" xfId="0" applyFont="1" applyAlignment="1">
      <alignment horizontal="center"/>
    </xf>
    <xf numFmtId="171" fontId="8" fillId="0" borderId="0" xfId="0" applyNumberFormat="1" applyFont="1"/>
    <xf numFmtId="170" fontId="29" fillId="2" borderId="0" xfId="0" applyNumberFormat="1" applyFont="1" applyFill="1"/>
    <xf numFmtId="170" fontId="32" fillId="0" borderId="0" xfId="0" applyNumberFormat="1" applyFont="1" applyAlignment="1">
      <alignment vertical="center"/>
    </xf>
    <xf numFmtId="170" fontId="31" fillId="2" borderId="5" xfId="0" applyNumberFormat="1" applyFont="1" applyFill="1" applyBorder="1"/>
    <xf numFmtId="0" fontId="4" fillId="0" borderId="7" xfId="0" applyFont="1" applyBorder="1"/>
    <xf numFmtId="177" fontId="4" fillId="0" borderId="7" xfId="0" applyNumberFormat="1" applyFont="1" applyBorder="1"/>
    <xf numFmtId="178" fontId="4" fillId="0" borderId="7" xfId="0" applyNumberFormat="1" applyFont="1" applyBorder="1"/>
    <xf numFmtId="177" fontId="19" fillId="0" borderId="7" xfId="0" applyNumberFormat="1" applyFont="1" applyBorder="1"/>
    <xf numFmtId="178" fontId="19" fillId="0" borderId="7" xfId="0" applyNumberFormat="1" applyFont="1" applyBorder="1"/>
    <xf numFmtId="179" fontId="19" fillId="0" borderId="7" xfId="0" applyNumberFormat="1" applyFont="1" applyBorder="1"/>
    <xf numFmtId="177" fontId="0" fillId="0" borderId="0" xfId="0" applyNumberFormat="1"/>
    <xf numFmtId="0" fontId="19" fillId="0" borderId="7" xfId="0" applyFont="1" applyBorder="1"/>
    <xf numFmtId="16" fontId="0" fillId="0" borderId="0" xfId="0" applyNumberFormat="1"/>
    <xf numFmtId="170" fontId="2" fillId="5" borderId="0" xfId="0" applyNumberFormat="1" applyFont="1" applyFill="1" applyAlignment="1">
      <alignment horizontal="left"/>
    </xf>
    <xf numFmtId="0" fontId="4" fillId="0" borderId="0" xfId="0" applyFont="1"/>
    <xf numFmtId="169" fontId="2" fillId="5" borderId="0" xfId="0" applyNumberFormat="1" applyFont="1" applyFill="1" applyAlignment="1">
      <alignment horizontal="left"/>
    </xf>
    <xf numFmtId="168" fontId="2" fillId="5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27" fillId="7" borderId="0" xfId="0" applyFont="1" applyFill="1" applyAlignment="1">
      <alignment horizontal="left"/>
    </xf>
    <xf numFmtId="0" fontId="2" fillId="6" borderId="0" xfId="0" applyFont="1" applyFill="1" applyAlignment="1">
      <alignment horizontal="center"/>
    </xf>
    <xf numFmtId="169" fontId="11" fillId="4" borderId="4" xfId="0" applyNumberFormat="1" applyFont="1" applyFill="1" applyBorder="1" applyAlignment="1">
      <alignment horizontal="right" vertical="center"/>
    </xf>
    <xf numFmtId="169" fontId="11" fillId="4" borderId="2" xfId="0" applyNumberFormat="1" applyFont="1" applyFill="1" applyBorder="1" applyAlignment="1">
      <alignment horizontal="right" vertical="center"/>
    </xf>
    <xf numFmtId="169" fontId="11" fillId="4" borderId="3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0" fillId="0" borderId="2" xfId="0" applyBorder="1"/>
    <xf numFmtId="0" fontId="0" fillId="0" borderId="3" xfId="0" applyBorder="1"/>
    <xf numFmtId="0" fontId="12" fillId="4" borderId="4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3" fillId="3" borderId="2" xfId="0" applyFont="1" applyFill="1" applyBorder="1"/>
    <xf numFmtId="0" fontId="13" fillId="3" borderId="3" xfId="0" applyFont="1" applyFill="1" applyBorder="1"/>
    <xf numFmtId="169" fontId="11" fillId="4" borderId="1" xfId="0" applyNumberFormat="1" applyFont="1" applyFill="1" applyBorder="1" applyAlignment="1">
      <alignment horizontal="right" vertical="center"/>
    </xf>
    <xf numFmtId="169" fontId="0" fillId="0" borderId="2" xfId="0" applyNumberFormat="1" applyBorder="1"/>
    <xf numFmtId="169" fontId="0" fillId="0" borderId="3" xfId="0" applyNumberFormat="1" applyBorder="1"/>
    <xf numFmtId="0" fontId="13" fillId="3" borderId="1" xfId="0" applyFont="1" applyFill="1" applyBorder="1"/>
    <xf numFmtId="169" fontId="0" fillId="4" borderId="1" xfId="0" applyNumberFormat="1" applyFill="1" applyBorder="1"/>
    <xf numFmtId="0" fontId="18" fillId="0" borderId="0" xfId="0" applyFont="1"/>
    <xf numFmtId="0" fontId="0" fillId="0" borderId="0" xfId="0"/>
    <xf numFmtId="0" fontId="20" fillId="0" borderId="0" xfId="0" applyFont="1"/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77" fontId="7" fillId="2" borderId="6" xfId="0" applyNumberFormat="1" applyFont="1" applyFill="1" applyBorder="1" applyAlignment="1">
      <alignment horizontal="right"/>
    </xf>
    <xf numFmtId="173" fontId="0" fillId="0" borderId="0" xfId="0" applyNumberFormat="1" applyAlignment="1">
      <alignment horizontal="right"/>
    </xf>
    <xf numFmtId="169" fontId="2" fillId="3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34"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006100"/>
      </font>
      <fill>
        <patternFill patternType="solid">
          <fgColor rgb="FFC6EFCE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ropbox/INGENIOUS%20INTERIOR/FIN_ADMIN/FIN_ADMIN%202026/Financieel_Overzicht_Jan-Ap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ropbox/INGENIOUS%20INTERIOR/FIN_ADMIN/FIN_ADMIN%202026/Facturen_en_Klantstatus_Finadmin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ellingen"/>
      <sheetName val="Rekeningschema"/>
      <sheetName val="Invoer"/>
      <sheetName val="Balans"/>
      <sheetName val="Winst &amp; Verlies"/>
      <sheetName val="Overzicht"/>
    </sheetNames>
    <sheetDataSet>
      <sheetData sheetId="0"/>
      <sheetData sheetId="1">
        <row r="3">
          <cell r="A3" t="str">
            <v>1000</v>
          </cell>
        </row>
        <row r="4">
          <cell r="A4" t="str">
            <v>1100</v>
          </cell>
        </row>
        <row r="5">
          <cell r="A5" t="str">
            <v>1200</v>
          </cell>
        </row>
        <row r="6">
          <cell r="A6" t="str">
            <v>1300</v>
          </cell>
        </row>
        <row r="7">
          <cell r="A7" t="str">
            <v>1500</v>
          </cell>
        </row>
        <row r="8">
          <cell r="A8" t="str">
            <v>2000</v>
          </cell>
        </row>
        <row r="9">
          <cell r="A9" t="str">
            <v>2100</v>
          </cell>
        </row>
        <row r="10">
          <cell r="A10" t="str">
            <v>3000</v>
          </cell>
        </row>
        <row r="11">
          <cell r="A11" t="str">
            <v>3100</v>
          </cell>
        </row>
        <row r="12">
          <cell r="A12" t="str">
            <v>3200</v>
          </cell>
        </row>
        <row r="13">
          <cell r="A13" t="str">
            <v>4000</v>
          </cell>
        </row>
        <row r="14">
          <cell r="A14" t="str">
            <v>5000</v>
          </cell>
        </row>
        <row r="15">
          <cell r="A15" t="str">
            <v>5010</v>
          </cell>
        </row>
        <row r="16">
          <cell r="A16" t="str">
            <v>5011</v>
          </cell>
        </row>
        <row r="17">
          <cell r="A17" t="str">
            <v>5100</v>
          </cell>
        </row>
        <row r="18">
          <cell r="A18" t="str">
            <v>5200</v>
          </cell>
        </row>
        <row r="19">
          <cell r="A19" t="str">
            <v>5300</v>
          </cell>
        </row>
        <row r="20">
          <cell r="A20" t="str">
            <v>5400</v>
          </cell>
        </row>
        <row r="21">
          <cell r="A21" t="str">
            <v>5500</v>
          </cell>
        </row>
        <row r="22">
          <cell r="A22" t="str">
            <v>5501</v>
          </cell>
        </row>
        <row r="23">
          <cell r="A23" t="str">
            <v>5502</v>
          </cell>
        </row>
        <row r="24">
          <cell r="A24" t="str">
            <v>5600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ndleiding"/>
      <sheetName val="Instellingen"/>
      <sheetName val="Facturen"/>
      <sheetName val="Betalingen"/>
      <sheetName val="Extra_kosten"/>
      <sheetName val="Overzicht"/>
    </sheetNames>
    <sheetDataSet>
      <sheetData sheetId="0"/>
      <sheetData sheetId="1">
        <row r="8">
          <cell r="A8" t="str">
            <v>SRD</v>
          </cell>
        </row>
        <row r="9">
          <cell r="A9" t="str">
            <v>USD</v>
          </cell>
        </row>
        <row r="10">
          <cell r="A10" t="str">
            <v>EUR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5@150NASIE%20KLEIN" TargetMode="External"/><Relationship Id="rId1" Type="http://schemas.openxmlformats.org/officeDocument/2006/relationships/hyperlink" Target="mailto:4@300%20HARD%20BOA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3691-5036-45A2-9C45-AC045B207E79}">
  <sheetPr>
    <tabColor theme="6" tint="-0.499984740745262"/>
  </sheetPr>
  <dimension ref="A1:Y15"/>
  <sheetViews>
    <sheetView topLeftCell="I1" workbookViewId="0">
      <selection activeCell="B19" sqref="B19"/>
    </sheetView>
  </sheetViews>
  <sheetFormatPr defaultRowHeight="14.4"/>
  <cols>
    <col min="1" max="1" width="10.33203125" bestFit="1" customWidth="1"/>
    <col min="2" max="2" width="15.5546875" customWidth="1"/>
    <col min="3" max="3" width="11" bestFit="1" customWidth="1"/>
    <col min="4" max="4" width="13.6640625" bestFit="1" customWidth="1"/>
    <col min="5" max="5" width="17.77734375" customWidth="1"/>
    <col min="6" max="6" width="12.44140625" customWidth="1"/>
    <col min="7" max="7" width="10.44140625" customWidth="1"/>
    <col min="9" max="9" width="23.88671875" customWidth="1"/>
    <col min="10" max="10" width="14.88671875" bestFit="1" customWidth="1"/>
    <col min="11" max="11" width="12.88671875" bestFit="1" customWidth="1"/>
    <col min="14" max="14" width="11.21875" customWidth="1"/>
    <col min="15" max="15" width="11" customWidth="1"/>
    <col min="16" max="16" width="16" customWidth="1"/>
    <col min="17" max="17" width="19.5546875" customWidth="1"/>
    <col min="18" max="18" width="18" customWidth="1"/>
    <col min="21" max="21" width="11.21875" customWidth="1"/>
    <col min="22" max="22" width="11" customWidth="1"/>
    <col min="23" max="23" width="16" customWidth="1"/>
    <col min="24" max="24" width="19.5546875" customWidth="1"/>
    <col min="25" max="25" width="18" customWidth="1"/>
  </cols>
  <sheetData>
    <row r="1" spans="1:25">
      <c r="A1" s="160" t="s">
        <v>793</v>
      </c>
      <c r="B1" s="161"/>
      <c r="C1" s="161"/>
      <c r="D1" s="161"/>
      <c r="E1" s="161"/>
      <c r="F1" s="161"/>
      <c r="G1" s="161"/>
      <c r="I1" s="160" t="s">
        <v>794</v>
      </c>
      <c r="J1" s="160"/>
      <c r="K1" s="160"/>
      <c r="M1" s="160" t="s">
        <v>270</v>
      </c>
      <c r="N1" s="160"/>
      <c r="O1" s="160"/>
      <c r="P1" s="160"/>
      <c r="Q1" s="160"/>
      <c r="R1" s="160"/>
      <c r="T1" s="160" t="s">
        <v>270</v>
      </c>
      <c r="U1" s="160"/>
      <c r="V1" s="160"/>
      <c r="W1" s="160"/>
      <c r="X1" s="160"/>
      <c r="Y1" s="160"/>
    </row>
    <row r="2" spans="1:25">
      <c r="A2" s="30" t="s">
        <v>87</v>
      </c>
      <c r="B2" s="30" t="s">
        <v>1</v>
      </c>
      <c r="C2" s="30" t="s">
        <v>139</v>
      </c>
      <c r="D2" s="30" t="s">
        <v>110</v>
      </c>
      <c r="E2" s="30" t="s">
        <v>0</v>
      </c>
      <c r="F2" s="30" t="s">
        <v>147</v>
      </c>
      <c r="G2" s="30" t="s">
        <v>200</v>
      </c>
      <c r="I2" s="29" t="s">
        <v>0</v>
      </c>
      <c r="J2" s="29" t="s">
        <v>109</v>
      </c>
      <c r="K2" s="29" t="s">
        <v>110</v>
      </c>
      <c r="M2" s="29" t="s">
        <v>268</v>
      </c>
      <c r="N2" s="29" t="s">
        <v>163</v>
      </c>
      <c r="O2" s="29" t="s">
        <v>271</v>
      </c>
      <c r="P2" s="29" t="s">
        <v>796</v>
      </c>
      <c r="Q2" s="29" t="str">
        <f>I3</f>
        <v>Velperstraat</v>
      </c>
      <c r="R2" s="50" t="s">
        <v>272</v>
      </c>
      <c r="T2" s="29" t="s">
        <v>268</v>
      </c>
      <c r="U2" s="29" t="s">
        <v>163</v>
      </c>
      <c r="V2" s="29" t="s">
        <v>271</v>
      </c>
      <c r="W2" s="29" t="s">
        <v>796</v>
      </c>
      <c r="X2" s="29" t="s">
        <v>795</v>
      </c>
      <c r="Y2" s="50" t="s">
        <v>272</v>
      </c>
    </row>
    <row r="3" spans="1:25" ht="16.2">
      <c r="A3" t="s">
        <v>111</v>
      </c>
      <c r="I3" s="5" t="s">
        <v>795</v>
      </c>
      <c r="J3" s="15">
        <f>SUMIFS($D:$D,$E:$E,I3)</f>
        <v>4303.9399999999996</v>
      </c>
      <c r="K3" s="14">
        <f>SUMIFS($C:$C,$E:$E,I3)</f>
        <v>150</v>
      </c>
      <c r="M3" s="20" t="s">
        <v>151</v>
      </c>
      <c r="N3" s="19">
        <v>46023</v>
      </c>
      <c r="O3" s="19">
        <v>46053</v>
      </c>
      <c r="P3" s="15">
        <f>SUMIFS($D:$D,$E:$E,I$4,$A:$A,"&gt;="&amp;$N3,$A:$A,"&lt;="&amp;$O3)</f>
        <v>0</v>
      </c>
      <c r="Q3" s="15">
        <f>SUMIFS($D:$D,$E:$E,I$3,$A:$A,"&gt;="&amp;$N3,$A:$A,"&lt;="&amp;$O3)</f>
        <v>0</v>
      </c>
      <c r="R3" s="12">
        <f>SUM(P3:Q3)</f>
        <v>0</v>
      </c>
      <c r="T3" s="20" t="s">
        <v>151</v>
      </c>
      <c r="U3" s="19">
        <v>46023</v>
      </c>
      <c r="V3" s="19">
        <v>46053</v>
      </c>
      <c r="W3" s="14">
        <f>SUMIFS($C:$C,$E:$E,I$4,$A:$A,"&gt;="&amp;$U3,$A:$A,"&lt;="&amp;$V3)</f>
        <v>0</v>
      </c>
      <c r="X3" s="14">
        <f>SUMIFS($C:$C,$E:$E,I$3,$A:$A,"&gt;="&amp;$U3,$A:$A,"&lt;="&amp;$V3)</f>
        <v>0</v>
      </c>
      <c r="Y3" s="128">
        <f>SUM(W3:X3)</f>
        <v>0</v>
      </c>
    </row>
    <row r="4" spans="1:25" ht="16.2">
      <c r="A4" s="2">
        <v>46168</v>
      </c>
      <c r="B4" s="2" t="s">
        <v>794</v>
      </c>
      <c r="C4" s="18"/>
      <c r="D4" s="64">
        <v>1447.41</v>
      </c>
      <c r="E4" t="s">
        <v>795</v>
      </c>
      <c r="I4" s="5" t="s">
        <v>796</v>
      </c>
      <c r="J4" s="15">
        <f t="shared" ref="J4" si="0">SUMIFS($D:$D,$E:$E,I4)</f>
        <v>0</v>
      </c>
      <c r="K4" s="14"/>
      <c r="M4" s="20" t="s">
        <v>152</v>
      </c>
      <c r="N4" s="19">
        <v>46054</v>
      </c>
      <c r="O4" s="19">
        <v>46081</v>
      </c>
      <c r="P4" s="15">
        <f t="shared" ref="P4:P14" si="1">SUMIFS($D:$D,$E:$E,H$3,$A:$A,"&gt;="&amp;$N4,$A:$A,"&lt;="&amp;$O4)</f>
        <v>0</v>
      </c>
      <c r="Q4" s="15">
        <f t="shared" ref="Q4:Q14" si="2">SUMIFS($D:$D,$E:$E,I$3,$A:$A,"&gt;="&amp;$N4,$A:$A,"&lt;="&amp;$O4)</f>
        <v>0</v>
      </c>
      <c r="R4" s="12">
        <f t="shared" ref="R4:R14" si="3">SUM(P4:Q4)</f>
        <v>0</v>
      </c>
      <c r="T4" s="20" t="s">
        <v>152</v>
      </c>
      <c r="U4" s="19">
        <v>46054</v>
      </c>
      <c r="V4" s="19">
        <v>46081</v>
      </c>
      <c r="W4" s="14">
        <f t="shared" ref="W4:W14" si="4">SUMIFS($C:$C,$E:$E,I$4,$A:$A,"&gt;="&amp;$U4,$A:$A,"&lt;="&amp;$V4)</f>
        <v>0</v>
      </c>
      <c r="X4" s="14">
        <f t="shared" ref="X4:X14" si="5">SUMIFS($C:$C,$E:$E,I$3,$A:$A,"&gt;="&amp;$U4,$A:$A,"&lt;="&amp;$V4)</f>
        <v>0</v>
      </c>
      <c r="Y4" s="128">
        <f t="shared" ref="Y4:Y14" si="6">SUM(W4:X4)</f>
        <v>0</v>
      </c>
    </row>
    <row r="5" spans="1:25" ht="16.2">
      <c r="A5" s="2">
        <v>46168</v>
      </c>
      <c r="B5" s="2" t="s">
        <v>794</v>
      </c>
      <c r="C5" s="125">
        <v>150</v>
      </c>
      <c r="D5" s="64"/>
      <c r="E5" t="s">
        <v>795</v>
      </c>
      <c r="I5" s="5"/>
      <c r="J5" s="13"/>
      <c r="M5" s="20" t="s">
        <v>153</v>
      </c>
      <c r="N5" s="19">
        <v>46082</v>
      </c>
      <c r="O5" s="19">
        <v>46112</v>
      </c>
      <c r="P5" s="15">
        <f t="shared" si="1"/>
        <v>0</v>
      </c>
      <c r="Q5" s="15">
        <f t="shared" si="2"/>
        <v>0</v>
      </c>
      <c r="R5" s="12">
        <f t="shared" si="3"/>
        <v>0</v>
      </c>
      <c r="T5" s="20" t="s">
        <v>153</v>
      </c>
      <c r="U5" s="19">
        <v>46082</v>
      </c>
      <c r="V5" s="19">
        <v>46112</v>
      </c>
      <c r="W5" s="14">
        <f t="shared" si="4"/>
        <v>0</v>
      </c>
      <c r="X5" s="14">
        <f t="shared" si="5"/>
        <v>0</v>
      </c>
      <c r="Y5" s="128">
        <f t="shared" si="6"/>
        <v>0</v>
      </c>
    </row>
    <row r="6" spans="1:25" ht="16.2">
      <c r="A6" s="2">
        <v>46208</v>
      </c>
      <c r="B6" s="2" t="s">
        <v>794</v>
      </c>
      <c r="D6" s="64">
        <v>1160.79</v>
      </c>
      <c r="E6" t="str">
        <f>I3</f>
        <v>Velperstraat</v>
      </c>
      <c r="G6" t="s">
        <v>111</v>
      </c>
      <c r="M6" s="20" t="s">
        <v>154</v>
      </c>
      <c r="N6" s="19">
        <v>46113</v>
      </c>
      <c r="O6" s="19">
        <v>46142</v>
      </c>
      <c r="P6" s="15">
        <f t="shared" si="1"/>
        <v>0</v>
      </c>
      <c r="Q6" s="15">
        <f t="shared" si="2"/>
        <v>0</v>
      </c>
      <c r="R6" s="12">
        <f t="shared" si="3"/>
        <v>0</v>
      </c>
      <c r="T6" s="20" t="s">
        <v>154</v>
      </c>
      <c r="U6" s="19">
        <v>46113</v>
      </c>
      <c r="V6" s="19">
        <v>46142</v>
      </c>
      <c r="W6" s="14">
        <f t="shared" si="4"/>
        <v>0</v>
      </c>
      <c r="X6" s="14">
        <f t="shared" si="5"/>
        <v>0</v>
      </c>
      <c r="Y6" s="128">
        <f t="shared" si="6"/>
        <v>0</v>
      </c>
    </row>
    <row r="7" spans="1:25" ht="16.2">
      <c r="A7" s="2">
        <v>46231</v>
      </c>
      <c r="B7" s="2" t="s">
        <v>794</v>
      </c>
      <c r="D7" s="64">
        <v>1695.74</v>
      </c>
      <c r="E7" t="s">
        <v>795</v>
      </c>
      <c r="M7" s="20" t="s">
        <v>155</v>
      </c>
      <c r="N7" s="19">
        <v>46143</v>
      </c>
      <c r="O7" s="19">
        <v>46173</v>
      </c>
      <c r="P7" s="15">
        <f t="shared" si="1"/>
        <v>0</v>
      </c>
      <c r="Q7" s="15">
        <f t="shared" si="2"/>
        <v>1447.41</v>
      </c>
      <c r="R7" s="12">
        <f t="shared" si="3"/>
        <v>1447.41</v>
      </c>
      <c r="T7" s="20" t="s">
        <v>155</v>
      </c>
      <c r="U7" s="19">
        <v>46143</v>
      </c>
      <c r="V7" s="19">
        <v>46173</v>
      </c>
      <c r="W7" s="14">
        <f t="shared" si="4"/>
        <v>0</v>
      </c>
      <c r="X7" s="14">
        <f t="shared" si="5"/>
        <v>150</v>
      </c>
      <c r="Y7" s="128">
        <f t="shared" si="6"/>
        <v>150</v>
      </c>
    </row>
    <row r="8" spans="1:25" ht="16.2">
      <c r="A8" s="2"/>
      <c r="B8" s="2"/>
      <c r="D8" s="18"/>
      <c r="J8" s="57">
        <f>SUM(J3:J5)</f>
        <v>4303.9399999999996</v>
      </c>
      <c r="K8" s="126">
        <f>SUM(K3:K4)</f>
        <v>150</v>
      </c>
      <c r="M8" s="20" t="s">
        <v>156</v>
      </c>
      <c r="N8" s="19">
        <v>46174</v>
      </c>
      <c r="O8" s="19">
        <v>46203</v>
      </c>
      <c r="P8" s="15">
        <f t="shared" si="1"/>
        <v>0</v>
      </c>
      <c r="Q8" s="15">
        <f t="shared" si="2"/>
        <v>0</v>
      </c>
      <c r="R8" s="12">
        <f t="shared" si="3"/>
        <v>0</v>
      </c>
      <c r="T8" s="20" t="s">
        <v>156</v>
      </c>
      <c r="U8" s="19">
        <v>46174</v>
      </c>
      <c r="V8" s="19">
        <v>46203</v>
      </c>
      <c r="W8" s="14">
        <f t="shared" si="4"/>
        <v>0</v>
      </c>
      <c r="X8" s="14">
        <f t="shared" si="5"/>
        <v>0</v>
      </c>
      <c r="Y8" s="128">
        <f t="shared" si="6"/>
        <v>0</v>
      </c>
    </row>
    <row r="9" spans="1:25" ht="16.2">
      <c r="A9" s="2"/>
      <c r="B9" s="2"/>
      <c r="D9" s="18"/>
      <c r="G9" t="s">
        <v>111</v>
      </c>
      <c r="J9" s="35">
        <v>1</v>
      </c>
      <c r="K9" s="35">
        <v>1.1000000000000001</v>
      </c>
      <c r="M9" s="20" t="s">
        <v>157</v>
      </c>
      <c r="N9" s="19">
        <v>46204</v>
      </c>
      <c r="O9" s="19">
        <v>46234</v>
      </c>
      <c r="P9" s="15">
        <f t="shared" si="1"/>
        <v>0</v>
      </c>
      <c r="Q9" s="15">
        <f t="shared" si="2"/>
        <v>2856.5299999999997</v>
      </c>
      <c r="R9" s="12">
        <f t="shared" si="3"/>
        <v>2856.5299999999997</v>
      </c>
      <c r="T9" s="20" t="s">
        <v>157</v>
      </c>
      <c r="U9" s="19">
        <v>46204</v>
      </c>
      <c r="V9" s="19">
        <v>46234</v>
      </c>
      <c r="W9" s="14">
        <f t="shared" si="4"/>
        <v>0</v>
      </c>
      <c r="X9" s="14">
        <f t="shared" si="5"/>
        <v>0</v>
      </c>
      <c r="Y9" s="128">
        <f t="shared" si="6"/>
        <v>0</v>
      </c>
    </row>
    <row r="10" spans="1:25" ht="16.2">
      <c r="A10" s="2"/>
      <c r="B10" s="2"/>
      <c r="D10" s="18"/>
      <c r="J10" s="70">
        <f>J8/J9</f>
        <v>4303.9399999999996</v>
      </c>
      <c r="K10" s="127">
        <f>K8*K9</f>
        <v>165</v>
      </c>
      <c r="M10" s="20" t="s">
        <v>158</v>
      </c>
      <c r="N10" s="19">
        <v>46235</v>
      </c>
      <c r="O10" s="19">
        <v>46265</v>
      </c>
      <c r="P10" s="15">
        <f t="shared" si="1"/>
        <v>0</v>
      </c>
      <c r="Q10" s="15">
        <f t="shared" si="2"/>
        <v>0</v>
      </c>
      <c r="R10" s="12">
        <f t="shared" si="3"/>
        <v>0</v>
      </c>
      <c r="T10" s="20" t="s">
        <v>158</v>
      </c>
      <c r="U10" s="19">
        <v>46235</v>
      </c>
      <c r="V10" s="19">
        <v>46265</v>
      </c>
      <c r="W10" s="14">
        <f t="shared" si="4"/>
        <v>0</v>
      </c>
      <c r="X10" s="14">
        <f t="shared" si="5"/>
        <v>0</v>
      </c>
      <c r="Y10" s="128">
        <f t="shared" si="6"/>
        <v>0</v>
      </c>
    </row>
    <row r="11" spans="1:25" ht="16.2">
      <c r="A11" s="2"/>
      <c r="B11" s="2"/>
      <c r="D11" s="18"/>
      <c r="M11" s="20" t="s">
        <v>159</v>
      </c>
      <c r="N11" s="19">
        <v>46266</v>
      </c>
      <c r="O11" s="19">
        <v>46295</v>
      </c>
      <c r="P11" s="15">
        <f t="shared" si="1"/>
        <v>0</v>
      </c>
      <c r="Q11" s="15">
        <f t="shared" si="2"/>
        <v>0</v>
      </c>
      <c r="R11" s="12">
        <f t="shared" si="3"/>
        <v>0</v>
      </c>
      <c r="T11" s="20" t="s">
        <v>159</v>
      </c>
      <c r="U11" s="19">
        <v>46266</v>
      </c>
      <c r="V11" s="19">
        <v>46295</v>
      </c>
      <c r="W11" s="14">
        <f t="shared" si="4"/>
        <v>0</v>
      </c>
      <c r="X11" s="14">
        <f t="shared" si="5"/>
        <v>0</v>
      </c>
      <c r="Y11" s="128">
        <f t="shared" si="6"/>
        <v>0</v>
      </c>
    </row>
    <row r="12" spans="1:25" ht="16.2">
      <c r="M12" s="20" t="s">
        <v>160</v>
      </c>
      <c r="N12" s="19">
        <v>46296</v>
      </c>
      <c r="O12" s="19">
        <v>46326</v>
      </c>
      <c r="P12" s="15">
        <f t="shared" si="1"/>
        <v>0</v>
      </c>
      <c r="Q12" s="15">
        <f t="shared" si="2"/>
        <v>0</v>
      </c>
      <c r="R12" s="12">
        <f t="shared" si="3"/>
        <v>0</v>
      </c>
      <c r="T12" s="20" t="s">
        <v>160</v>
      </c>
      <c r="U12" s="19">
        <v>46296</v>
      </c>
      <c r="V12" s="19">
        <v>46326</v>
      </c>
      <c r="W12" s="14">
        <f t="shared" si="4"/>
        <v>0</v>
      </c>
      <c r="X12" s="14">
        <f t="shared" si="5"/>
        <v>0</v>
      </c>
      <c r="Y12" s="128">
        <f t="shared" si="6"/>
        <v>0</v>
      </c>
    </row>
    <row r="13" spans="1:25" ht="16.2">
      <c r="M13" s="20" t="s">
        <v>161</v>
      </c>
      <c r="N13" s="19">
        <v>46327</v>
      </c>
      <c r="O13" s="19">
        <v>46356</v>
      </c>
      <c r="P13" s="15">
        <f t="shared" si="1"/>
        <v>0</v>
      </c>
      <c r="Q13" s="15">
        <f t="shared" si="2"/>
        <v>0</v>
      </c>
      <c r="R13" s="12">
        <f t="shared" si="3"/>
        <v>0</v>
      </c>
      <c r="T13" s="20" t="s">
        <v>161</v>
      </c>
      <c r="U13" s="19">
        <v>46327</v>
      </c>
      <c r="V13" s="19">
        <v>46356</v>
      </c>
      <c r="W13" s="14">
        <f t="shared" si="4"/>
        <v>0</v>
      </c>
      <c r="X13" s="14">
        <f t="shared" si="5"/>
        <v>0</v>
      </c>
      <c r="Y13" s="128">
        <f t="shared" si="6"/>
        <v>0</v>
      </c>
    </row>
    <row r="14" spans="1:25" ht="16.2">
      <c r="M14" s="20" t="s">
        <v>162</v>
      </c>
      <c r="N14" s="19">
        <v>46357</v>
      </c>
      <c r="O14" s="19">
        <v>46387</v>
      </c>
      <c r="P14" s="15">
        <f t="shared" si="1"/>
        <v>0</v>
      </c>
      <c r="Q14" s="15">
        <f t="shared" si="2"/>
        <v>0</v>
      </c>
      <c r="R14" s="12">
        <f t="shared" si="3"/>
        <v>0</v>
      </c>
      <c r="T14" s="20" t="s">
        <v>162</v>
      </c>
      <c r="U14" s="19">
        <v>46357</v>
      </c>
      <c r="V14" s="19">
        <v>46387</v>
      </c>
      <c r="W14" s="14">
        <f t="shared" si="4"/>
        <v>0</v>
      </c>
      <c r="X14" s="14">
        <f t="shared" si="5"/>
        <v>0</v>
      </c>
      <c r="Y14" s="128">
        <f t="shared" si="6"/>
        <v>0</v>
      </c>
    </row>
    <row r="15" spans="1:25" ht="16.2">
      <c r="M15" s="162" t="s">
        <v>555</v>
      </c>
      <c r="N15" s="162"/>
      <c r="O15" s="162"/>
      <c r="P15" s="52">
        <f>SUM(P3:P14)</f>
        <v>0</v>
      </c>
      <c r="Q15" s="52">
        <f>SUM(Q3:Q14)</f>
        <v>4303.9399999999996</v>
      </c>
      <c r="R15" s="53">
        <f>SUM(R3:R14)</f>
        <v>4303.9399999999996</v>
      </c>
      <c r="T15" s="162" t="s">
        <v>555</v>
      </c>
      <c r="U15" s="162"/>
      <c r="V15" s="162"/>
      <c r="W15" s="129">
        <f>SUM(W3:W14)</f>
        <v>0</v>
      </c>
      <c r="X15" s="129">
        <f>SUM(X3:X14)</f>
        <v>150</v>
      </c>
      <c r="Y15" s="130">
        <f>SUM(Y3:Y14)</f>
        <v>150</v>
      </c>
    </row>
  </sheetData>
  <autoFilter ref="A2:G2" xr:uid="{6FDD07D3-4054-47E6-9F6E-18D57D0344C1}"/>
  <mergeCells count="6">
    <mergeCell ref="A1:G1"/>
    <mergeCell ref="I1:K1"/>
    <mergeCell ref="M1:R1"/>
    <mergeCell ref="M15:O15"/>
    <mergeCell ref="T1:Y1"/>
    <mergeCell ref="T15:V15"/>
  </mergeCells>
  <pageMargins left="0.75" right="0.75" top="1" bottom="1" header="0.5" footer="0.5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AC218"/>
  <sheetViews>
    <sheetView topLeftCell="A127" zoomScale="99" zoomScaleNormal="99" workbookViewId="0">
      <selection activeCell="A205" sqref="A205"/>
    </sheetView>
  </sheetViews>
  <sheetFormatPr defaultRowHeight="14.4"/>
  <cols>
    <col min="1" max="1" width="14.109375" customWidth="1"/>
    <col min="2" max="2" width="25.21875" customWidth="1"/>
    <col min="3" max="4" width="13.77734375" customWidth="1"/>
    <col min="5" max="5" width="15.88671875" customWidth="1"/>
    <col min="6" max="6" width="21.88671875" customWidth="1"/>
    <col min="7" max="7" width="11.44140625" customWidth="1"/>
    <col min="8" max="8" width="24.6640625" customWidth="1"/>
    <col min="11" max="11" width="21.77734375" customWidth="1"/>
    <col min="12" max="12" width="0.21875" customWidth="1"/>
    <col min="13" max="13" width="18.6640625" customWidth="1"/>
    <col min="14" max="14" width="11.5546875" bestFit="1" customWidth="1"/>
    <col min="15" max="15" width="9" bestFit="1" customWidth="1"/>
    <col min="16" max="16" width="10.5546875" customWidth="1"/>
    <col min="19" max="19" width="11.21875" customWidth="1"/>
    <col min="20" max="20" width="11" customWidth="1"/>
    <col min="21" max="21" width="16.21875" customWidth="1"/>
    <col min="22" max="22" width="20.77734375" customWidth="1"/>
    <col min="23" max="23" width="14.33203125" customWidth="1"/>
    <col min="24" max="24" width="14.109375" customWidth="1"/>
    <col min="25" max="25" width="14.21875" customWidth="1"/>
    <col min="26" max="26" width="11.109375" customWidth="1"/>
    <col min="27" max="27" width="22.21875" customWidth="1"/>
    <col min="28" max="28" width="21.109375" customWidth="1"/>
    <col min="29" max="29" width="18" customWidth="1"/>
  </cols>
  <sheetData>
    <row r="1" spans="1:29">
      <c r="K1" s="160" t="s">
        <v>165</v>
      </c>
      <c r="L1" s="160"/>
      <c r="M1" s="160"/>
      <c r="N1" s="160"/>
      <c r="O1" s="160"/>
      <c r="P1" s="79"/>
      <c r="R1" s="160" t="s">
        <v>273</v>
      </c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</row>
    <row r="2" spans="1:29">
      <c r="A2" s="30" t="s">
        <v>87</v>
      </c>
      <c r="B2" s="30" t="s">
        <v>1</v>
      </c>
      <c r="C2" s="30" t="s">
        <v>139</v>
      </c>
      <c r="D2" s="30" t="s">
        <v>110</v>
      </c>
      <c r="E2" s="30" t="s">
        <v>109</v>
      </c>
      <c r="F2" s="30" t="s">
        <v>0</v>
      </c>
      <c r="G2" s="30" t="s">
        <v>200</v>
      </c>
      <c r="H2" s="30" t="s">
        <v>147</v>
      </c>
      <c r="I2" s="1"/>
      <c r="K2" s="29" t="s">
        <v>0</v>
      </c>
      <c r="L2" s="23"/>
      <c r="M2" s="195" t="s">
        <v>176</v>
      </c>
      <c r="N2" s="195"/>
      <c r="O2" s="195"/>
      <c r="P2" s="77"/>
      <c r="R2" s="29" t="s">
        <v>268</v>
      </c>
      <c r="S2" s="29" t="s">
        <v>163</v>
      </c>
      <c r="T2" s="29" t="s">
        <v>271</v>
      </c>
      <c r="U2" s="29" t="str">
        <f>K3</f>
        <v>Benzine/diesel</v>
      </c>
      <c r="V2" s="29" t="str">
        <f>K4</f>
        <v>Onderhoud voertuigen</v>
      </c>
      <c r="W2" s="29" t="str">
        <f>K5</f>
        <v>Banden</v>
      </c>
      <c r="X2" s="29" t="str">
        <f>K6</f>
        <v>Verzekering</v>
      </c>
      <c r="Y2" s="29" t="str">
        <f>K7</f>
        <v>Keuring</v>
      </c>
      <c r="Z2" s="29" t="str">
        <f>K8</f>
        <v>Onderdelen</v>
      </c>
      <c r="AA2" s="23" t="str">
        <f>K9</f>
        <v>Huur voertuigen</v>
      </c>
      <c r="AB2" s="23" t="str">
        <f>K10</f>
        <v>Transportkosten derden</v>
      </c>
      <c r="AC2" s="50" t="s">
        <v>272</v>
      </c>
    </row>
    <row r="3" spans="1:29" ht="16.2">
      <c r="A3" s="2">
        <v>46030</v>
      </c>
      <c r="B3" s="3" t="s">
        <v>952</v>
      </c>
      <c r="C3" s="63"/>
      <c r="D3" s="63"/>
      <c r="E3" s="4">
        <v>200</v>
      </c>
      <c r="F3" s="63" t="s">
        <v>138</v>
      </c>
      <c r="G3" s="63" t="s">
        <v>201</v>
      </c>
      <c r="H3" s="63" t="s">
        <v>177</v>
      </c>
      <c r="K3" s="5" t="s">
        <v>138</v>
      </c>
      <c r="M3" s="13">
        <f t="shared" ref="M3:M10" si="0">SUMIFS($E:$E,$F:$F,K3)</f>
        <v>149300</v>
      </c>
      <c r="N3" s="14">
        <f>SUMIFS($C:$C,$F:$F,K3)</f>
        <v>0</v>
      </c>
      <c r="O3" s="15">
        <f t="shared" ref="O3:O10" si="1">SUMIFS($D:$D,$F:$F,K3)</f>
        <v>0</v>
      </c>
      <c r="P3" s="15"/>
      <c r="R3" s="20" t="s">
        <v>151</v>
      </c>
      <c r="S3" s="19">
        <v>46023</v>
      </c>
      <c r="T3" s="19">
        <v>46053</v>
      </c>
      <c r="U3" s="13">
        <f t="shared" ref="U3:U10" si="2">SUMIFS($E:$E,$F:$F,K$3,$A:$A,"&gt;="&amp;$S3,$A:$A,"&lt;="&amp;$T3)</f>
        <v>14800</v>
      </c>
      <c r="V3" s="13">
        <f t="shared" ref="V3:V14" si="3">SUMIFS($E:$E,$F:$F,K$4,$A:$A,"&gt;="&amp;$S3,$A:$A,"&lt;="&amp;$T3)</f>
        <v>11784</v>
      </c>
      <c r="W3" s="13">
        <f t="shared" ref="W3:W14" si="4">SUMIFS($E:$E,$F:$F,K$5,$A:$A,"&gt;="&amp;$S3,$A:$A,"&lt;="&amp;$T3)</f>
        <v>0</v>
      </c>
      <c r="X3" s="13">
        <f t="shared" ref="X3:X14" si="5">SUMIFS($E:$E,$F:$F,K$6,$A:$A,"&gt;="&amp;$S3,$A:$A,"&lt;="&amp;$T3)</f>
        <v>0</v>
      </c>
      <c r="Y3" s="13">
        <f t="shared" ref="Y3:Y14" si="6">SUMIFS($E:$E,$F:$F,K$7,$A:$A,"&gt;="&amp;$S3,$A:$A,"&lt;="&amp;$T3)</f>
        <v>0</v>
      </c>
      <c r="Z3" s="13">
        <f t="shared" ref="Z3:Z14" si="7">SUMIFS($E:$E,$F:$F,K$8,$A:$A,"&gt;="&amp;$S3,$A:$A,"&lt;="&amp;$T3)</f>
        <v>4536</v>
      </c>
      <c r="AA3" s="13">
        <f t="shared" ref="AA3:AA14" si="8">SUMIFS($E:$E,$F:$F,K$9,$A:$A,"&gt;="&amp;$S3,$A:$A,"&lt;="&amp;$T3)</f>
        <v>0</v>
      </c>
      <c r="AB3" s="13">
        <f t="shared" ref="AB3:AB14" si="9">SUMIFS($E:$E,$F:$F,K$10,$A:$A,"&gt;="&amp;$S3,$A:$A,"&lt;="&amp;$T3)</f>
        <v>150</v>
      </c>
      <c r="AC3" s="28">
        <f t="shared" ref="AC3:AC14" si="10">SUM(U3:AB3)</f>
        <v>31270</v>
      </c>
    </row>
    <row r="4" spans="1:29" ht="16.2">
      <c r="A4" s="2">
        <v>46030</v>
      </c>
      <c r="B4" s="3" t="s">
        <v>953</v>
      </c>
      <c r="C4" s="63"/>
      <c r="D4" s="63"/>
      <c r="E4" s="4">
        <v>600</v>
      </c>
      <c r="F4" s="63" t="s">
        <v>138</v>
      </c>
      <c r="G4" s="63" t="s">
        <v>201</v>
      </c>
      <c r="H4" s="63" t="s">
        <v>189</v>
      </c>
      <c r="K4" s="5" t="s">
        <v>26</v>
      </c>
      <c r="M4" s="13">
        <f t="shared" si="0"/>
        <v>70161.5</v>
      </c>
      <c r="N4" s="14">
        <f>SUMIFS($C:$C,$F:$F,K4)</f>
        <v>400</v>
      </c>
      <c r="O4" s="15">
        <f t="shared" si="1"/>
        <v>2050</v>
      </c>
      <c r="P4" s="15"/>
      <c r="R4" s="20" t="s">
        <v>152</v>
      </c>
      <c r="S4" s="19">
        <v>46054</v>
      </c>
      <c r="T4" s="19">
        <v>46081</v>
      </c>
      <c r="U4" s="13">
        <f t="shared" si="2"/>
        <v>20650</v>
      </c>
      <c r="V4" s="13">
        <f t="shared" si="3"/>
        <v>3080</v>
      </c>
      <c r="W4" s="13">
        <f t="shared" si="4"/>
        <v>0</v>
      </c>
      <c r="X4" s="13">
        <f t="shared" si="5"/>
        <v>0</v>
      </c>
      <c r="Y4" s="13">
        <f t="shared" si="6"/>
        <v>0</v>
      </c>
      <c r="Z4" s="13">
        <f t="shared" si="7"/>
        <v>0</v>
      </c>
      <c r="AA4" s="13">
        <f t="shared" si="8"/>
        <v>0</v>
      </c>
      <c r="AB4" s="13">
        <f t="shared" si="9"/>
        <v>0</v>
      </c>
      <c r="AC4" s="28">
        <f t="shared" si="10"/>
        <v>23730</v>
      </c>
    </row>
    <row r="5" spans="1:29" ht="16.2">
      <c r="A5" s="2">
        <v>46030</v>
      </c>
      <c r="B5" s="3" t="s">
        <v>113</v>
      </c>
      <c r="C5" s="63"/>
      <c r="D5" s="63"/>
      <c r="E5" s="4">
        <v>600</v>
      </c>
      <c r="F5" s="63" t="s">
        <v>138</v>
      </c>
      <c r="G5" s="63" t="s">
        <v>201</v>
      </c>
      <c r="H5" s="63" t="s">
        <v>185</v>
      </c>
      <c r="K5" s="5" t="s">
        <v>27</v>
      </c>
      <c r="M5" s="13">
        <f t="shared" si="0"/>
        <v>7950</v>
      </c>
      <c r="N5" s="14">
        <f t="shared" ref="N5:N10" si="11">SUMIFS($C:$C,$F:$F,K6)</f>
        <v>0</v>
      </c>
      <c r="O5" s="15">
        <f t="shared" si="1"/>
        <v>620</v>
      </c>
      <c r="P5" s="15"/>
      <c r="R5" s="20" t="s">
        <v>153</v>
      </c>
      <c r="S5" s="19">
        <v>46082</v>
      </c>
      <c r="T5" s="19">
        <v>46112</v>
      </c>
      <c r="U5" s="13">
        <f t="shared" si="2"/>
        <v>24000</v>
      </c>
      <c r="V5" s="13">
        <f t="shared" si="3"/>
        <v>3500</v>
      </c>
      <c r="W5" s="13">
        <f t="shared" si="4"/>
        <v>5950</v>
      </c>
      <c r="X5" s="13">
        <f t="shared" si="5"/>
        <v>0</v>
      </c>
      <c r="Y5" s="13">
        <f t="shared" si="6"/>
        <v>2000</v>
      </c>
      <c r="Z5" s="13">
        <f t="shared" si="7"/>
        <v>225</v>
      </c>
      <c r="AA5" s="13">
        <f t="shared" si="8"/>
        <v>0</v>
      </c>
      <c r="AB5" s="13">
        <f t="shared" si="9"/>
        <v>0</v>
      </c>
      <c r="AC5" s="28">
        <f t="shared" si="10"/>
        <v>35675</v>
      </c>
    </row>
    <row r="6" spans="1:29" ht="16.2">
      <c r="A6" s="2">
        <v>46032</v>
      </c>
      <c r="B6" s="3" t="s">
        <v>955</v>
      </c>
      <c r="C6" s="63"/>
      <c r="D6" s="33">
        <v>1850</v>
      </c>
      <c r="E6" s="4"/>
      <c r="F6" s="63" t="s">
        <v>26</v>
      </c>
      <c r="G6" s="63"/>
      <c r="H6" s="63" t="s">
        <v>956</v>
      </c>
      <c r="K6" s="5" t="s">
        <v>28</v>
      </c>
      <c r="M6" s="13">
        <f t="shared" si="0"/>
        <v>0</v>
      </c>
      <c r="N6" s="14">
        <f t="shared" si="11"/>
        <v>0</v>
      </c>
      <c r="O6" s="15">
        <f t="shared" si="1"/>
        <v>0</v>
      </c>
      <c r="P6" s="15"/>
      <c r="R6" s="20" t="s">
        <v>154</v>
      </c>
      <c r="S6" s="19">
        <v>46113</v>
      </c>
      <c r="T6" s="19">
        <v>46142</v>
      </c>
      <c r="U6" s="13">
        <f t="shared" si="2"/>
        <v>24850</v>
      </c>
      <c r="V6" s="13">
        <f t="shared" si="3"/>
        <v>5515</v>
      </c>
      <c r="W6" s="13">
        <f t="shared" si="4"/>
        <v>0</v>
      </c>
      <c r="X6" s="13">
        <f t="shared" si="5"/>
        <v>0</v>
      </c>
      <c r="Y6" s="13">
        <f t="shared" si="6"/>
        <v>0</v>
      </c>
      <c r="Z6" s="13">
        <f t="shared" si="7"/>
        <v>0</v>
      </c>
      <c r="AA6" s="13">
        <f t="shared" si="8"/>
        <v>0</v>
      </c>
      <c r="AB6" s="13">
        <f t="shared" si="9"/>
        <v>0</v>
      </c>
      <c r="AC6" s="28">
        <f t="shared" si="10"/>
        <v>30365</v>
      </c>
    </row>
    <row r="7" spans="1:29" ht="16.2">
      <c r="A7" s="2">
        <v>46032</v>
      </c>
      <c r="B7" s="3" t="s">
        <v>954</v>
      </c>
      <c r="C7" s="63"/>
      <c r="D7" s="63"/>
      <c r="E7" s="4">
        <v>850</v>
      </c>
      <c r="F7" s="63" t="s">
        <v>30</v>
      </c>
      <c r="G7" s="63" t="s">
        <v>201</v>
      </c>
      <c r="H7" s="63"/>
      <c r="K7" s="5" t="s">
        <v>29</v>
      </c>
      <c r="M7" s="13">
        <f t="shared" si="0"/>
        <v>4500</v>
      </c>
      <c r="N7" s="14">
        <f t="shared" si="11"/>
        <v>0</v>
      </c>
      <c r="O7" s="15">
        <f t="shared" si="1"/>
        <v>0</v>
      </c>
      <c r="P7" s="15"/>
      <c r="R7" s="20" t="s">
        <v>155</v>
      </c>
      <c r="S7" s="19">
        <v>46143</v>
      </c>
      <c r="T7" s="19">
        <v>46173</v>
      </c>
      <c r="U7" s="13">
        <f t="shared" si="2"/>
        <v>17800</v>
      </c>
      <c r="V7" s="13">
        <f t="shared" si="3"/>
        <v>3130</v>
      </c>
      <c r="W7" s="13">
        <f t="shared" si="4"/>
        <v>0</v>
      </c>
      <c r="X7" s="13">
        <f t="shared" si="5"/>
        <v>0</v>
      </c>
      <c r="Y7" s="13">
        <f t="shared" si="6"/>
        <v>2500</v>
      </c>
      <c r="Z7" s="13">
        <f t="shared" si="7"/>
        <v>0</v>
      </c>
      <c r="AA7" s="13">
        <f t="shared" si="8"/>
        <v>0</v>
      </c>
      <c r="AB7" s="13">
        <f t="shared" si="9"/>
        <v>800</v>
      </c>
      <c r="AC7" s="28">
        <f t="shared" si="10"/>
        <v>24230</v>
      </c>
    </row>
    <row r="8" spans="1:29" ht="16.2">
      <c r="A8" s="2">
        <v>46033</v>
      </c>
      <c r="B8" s="3" t="s">
        <v>386</v>
      </c>
      <c r="C8" s="1"/>
      <c r="D8" s="1"/>
      <c r="E8" s="4">
        <v>3686</v>
      </c>
      <c r="F8" s="63" t="str">
        <f>K8</f>
        <v>Onderdelen</v>
      </c>
      <c r="G8" s="1"/>
      <c r="H8" s="63" t="s">
        <v>385</v>
      </c>
      <c r="K8" s="5" t="s">
        <v>30</v>
      </c>
      <c r="M8" s="13">
        <f t="shared" si="0"/>
        <v>6161</v>
      </c>
      <c r="N8" s="14">
        <f t="shared" si="11"/>
        <v>0</v>
      </c>
      <c r="O8" s="15">
        <f t="shared" si="1"/>
        <v>0</v>
      </c>
      <c r="P8" s="15"/>
      <c r="R8" s="20" t="s">
        <v>156</v>
      </c>
      <c r="S8" s="19">
        <v>46174</v>
      </c>
      <c r="T8" s="19">
        <v>46203</v>
      </c>
      <c r="U8" s="13">
        <f t="shared" si="2"/>
        <v>28150</v>
      </c>
      <c r="V8" s="13">
        <f t="shared" si="3"/>
        <v>29102.5</v>
      </c>
      <c r="W8" s="13">
        <f t="shared" si="4"/>
        <v>0</v>
      </c>
      <c r="X8" s="13">
        <f t="shared" si="5"/>
        <v>0</v>
      </c>
      <c r="Y8" s="13">
        <f t="shared" si="6"/>
        <v>0</v>
      </c>
      <c r="Z8" s="13">
        <f t="shared" si="7"/>
        <v>0</v>
      </c>
      <c r="AA8" s="13">
        <f t="shared" si="8"/>
        <v>0</v>
      </c>
      <c r="AB8" s="13">
        <f t="shared" si="9"/>
        <v>0</v>
      </c>
      <c r="AC8" s="28">
        <f t="shared" si="10"/>
        <v>57252.5</v>
      </c>
    </row>
    <row r="9" spans="1:29" ht="16.2">
      <c r="A9" s="2">
        <v>46034</v>
      </c>
      <c r="B9" s="3" t="s">
        <v>113</v>
      </c>
      <c r="C9" s="9"/>
      <c r="D9" s="33"/>
      <c r="E9" s="4">
        <v>700</v>
      </c>
      <c r="F9" t="s">
        <v>138</v>
      </c>
      <c r="G9" t="s">
        <v>201</v>
      </c>
      <c r="K9" s="5" t="s">
        <v>31</v>
      </c>
      <c r="M9" s="13">
        <f t="shared" si="0"/>
        <v>0</v>
      </c>
      <c r="N9" s="14">
        <f t="shared" si="11"/>
        <v>0</v>
      </c>
      <c r="O9" s="15">
        <f t="shared" si="1"/>
        <v>0</v>
      </c>
      <c r="P9" s="15"/>
      <c r="R9" s="20" t="s">
        <v>157</v>
      </c>
      <c r="S9" s="19">
        <v>46204</v>
      </c>
      <c r="T9" s="19">
        <v>46234</v>
      </c>
      <c r="U9" s="13">
        <f t="shared" si="2"/>
        <v>10600</v>
      </c>
      <c r="V9" s="13">
        <f t="shared" si="3"/>
        <v>10900</v>
      </c>
      <c r="W9" s="13">
        <f t="shared" si="4"/>
        <v>2000</v>
      </c>
      <c r="X9" s="13">
        <f t="shared" si="5"/>
        <v>0</v>
      </c>
      <c r="Y9" s="13">
        <f t="shared" si="6"/>
        <v>0</v>
      </c>
      <c r="Z9" s="13">
        <f t="shared" si="7"/>
        <v>1400</v>
      </c>
      <c r="AA9" s="13">
        <f t="shared" si="8"/>
        <v>0</v>
      </c>
      <c r="AB9" s="13">
        <f t="shared" si="9"/>
        <v>0</v>
      </c>
      <c r="AC9" s="28">
        <f t="shared" si="10"/>
        <v>24900</v>
      </c>
    </row>
    <row r="10" spans="1:29" ht="16.2">
      <c r="A10" s="2">
        <v>46034</v>
      </c>
      <c r="B10" s="3" t="s">
        <v>114</v>
      </c>
      <c r="C10" s="9"/>
      <c r="D10" s="33"/>
      <c r="E10" s="4">
        <v>700</v>
      </c>
      <c r="F10" t="s">
        <v>138</v>
      </c>
      <c r="G10" t="s">
        <v>201</v>
      </c>
      <c r="K10" s="5" t="s">
        <v>32</v>
      </c>
      <c r="M10" s="13">
        <f t="shared" si="0"/>
        <v>950</v>
      </c>
      <c r="N10" s="14">
        <f t="shared" si="11"/>
        <v>0</v>
      </c>
      <c r="O10" s="15">
        <f t="shared" si="1"/>
        <v>0</v>
      </c>
      <c r="P10" s="15"/>
      <c r="R10" s="20" t="s">
        <v>158</v>
      </c>
      <c r="S10" s="19">
        <v>46235</v>
      </c>
      <c r="T10" s="19">
        <v>46265</v>
      </c>
      <c r="U10" s="13">
        <f t="shared" si="2"/>
        <v>8450</v>
      </c>
      <c r="V10" s="13">
        <f t="shared" si="3"/>
        <v>3150</v>
      </c>
      <c r="W10" s="13">
        <f t="shared" si="4"/>
        <v>0</v>
      </c>
      <c r="X10" s="13">
        <f t="shared" si="5"/>
        <v>0</v>
      </c>
      <c r="Y10" s="13">
        <f t="shared" si="6"/>
        <v>0</v>
      </c>
      <c r="Z10" s="13">
        <f t="shared" si="7"/>
        <v>0</v>
      </c>
      <c r="AA10" s="13">
        <f t="shared" si="8"/>
        <v>0</v>
      </c>
      <c r="AB10" s="13">
        <f t="shared" si="9"/>
        <v>0</v>
      </c>
      <c r="AC10" s="28">
        <f t="shared" si="10"/>
        <v>11600</v>
      </c>
    </row>
    <row r="11" spans="1:29" ht="16.2">
      <c r="A11" s="2">
        <v>46034</v>
      </c>
      <c r="B11" s="3" t="s">
        <v>383</v>
      </c>
      <c r="C11" s="9"/>
      <c r="D11" s="33"/>
      <c r="E11" s="4">
        <v>1250</v>
      </c>
      <c r="F11" s="63" t="s">
        <v>26</v>
      </c>
      <c r="G11" t="s">
        <v>201</v>
      </c>
      <c r="H11" t="s">
        <v>177</v>
      </c>
      <c r="R11" s="20" t="s">
        <v>159</v>
      </c>
      <c r="S11" s="19">
        <v>46266</v>
      </c>
      <c r="T11" s="19">
        <v>46295</v>
      </c>
      <c r="U11" s="13">
        <f>SUMIFS($C:$C,$D:$D,N$4,$A:$A,"&gt;="&amp;$K12,$A:$A,"&lt;="&amp;$L12)</f>
        <v>0</v>
      </c>
      <c r="V11" s="13">
        <f t="shared" si="3"/>
        <v>0</v>
      </c>
      <c r="W11" s="13">
        <f t="shared" si="4"/>
        <v>0</v>
      </c>
      <c r="X11" s="13">
        <f t="shared" si="5"/>
        <v>0</v>
      </c>
      <c r="Y11" s="13">
        <f t="shared" si="6"/>
        <v>0</v>
      </c>
      <c r="Z11" s="13">
        <f t="shared" si="7"/>
        <v>0</v>
      </c>
      <c r="AA11" s="13">
        <f t="shared" si="8"/>
        <v>0</v>
      </c>
      <c r="AB11" s="13">
        <f t="shared" si="9"/>
        <v>0</v>
      </c>
      <c r="AC11" s="28">
        <f t="shared" si="10"/>
        <v>0</v>
      </c>
    </row>
    <row r="12" spans="1:29" ht="16.2">
      <c r="A12" s="2">
        <v>46034</v>
      </c>
      <c r="B12" s="3" t="s">
        <v>140</v>
      </c>
      <c r="C12" s="9"/>
      <c r="D12" s="33"/>
      <c r="E12" s="4">
        <v>4000</v>
      </c>
      <c r="F12" t="s">
        <v>26</v>
      </c>
      <c r="G12" t="s">
        <v>201</v>
      </c>
      <c r="R12" s="20" t="s">
        <v>160</v>
      </c>
      <c r="S12" s="19">
        <v>46296</v>
      </c>
      <c r="T12" s="19">
        <v>46326</v>
      </c>
      <c r="U12" s="13">
        <f>SUMIFS($C:$C,$D:$D,N$4,$A:$A,"&gt;="&amp;$K13,$A:$A,"&lt;="&amp;$L13)</f>
        <v>0</v>
      </c>
      <c r="V12" s="13">
        <f t="shared" si="3"/>
        <v>0</v>
      </c>
      <c r="W12" s="13">
        <f t="shared" si="4"/>
        <v>0</v>
      </c>
      <c r="X12" s="13">
        <f t="shared" si="5"/>
        <v>0</v>
      </c>
      <c r="Y12" s="13">
        <f t="shared" si="6"/>
        <v>0</v>
      </c>
      <c r="Z12" s="13">
        <f t="shared" si="7"/>
        <v>0</v>
      </c>
      <c r="AA12" s="13">
        <f t="shared" si="8"/>
        <v>0</v>
      </c>
      <c r="AB12" s="13">
        <f t="shared" si="9"/>
        <v>0</v>
      </c>
      <c r="AC12" s="28">
        <f t="shared" si="10"/>
        <v>0</v>
      </c>
    </row>
    <row r="13" spans="1:29" ht="15.6" customHeight="1">
      <c r="A13" s="2">
        <v>46035</v>
      </c>
      <c r="B13" s="3" t="s">
        <v>114</v>
      </c>
      <c r="C13" s="9"/>
      <c r="D13" s="33"/>
      <c r="E13" s="4">
        <v>500</v>
      </c>
      <c r="F13" t="s">
        <v>138</v>
      </c>
      <c r="G13" t="s">
        <v>201</v>
      </c>
      <c r="H13" s="32" t="s">
        <v>177</v>
      </c>
      <c r="M13" s="38">
        <f>SUM(M3:M10)</f>
        <v>239022.5</v>
      </c>
      <c r="N13" s="56">
        <f>SUM(N3:N10)</f>
        <v>400</v>
      </c>
      <c r="O13" s="57">
        <f>SUM(O3:O10)</f>
        <v>2670</v>
      </c>
      <c r="P13" s="78"/>
      <c r="R13" s="20" t="s">
        <v>161</v>
      </c>
      <c r="S13" s="19">
        <v>46327</v>
      </c>
      <c r="T13" s="19">
        <v>46356</v>
      </c>
      <c r="U13" s="13">
        <f>SUMIFS($E:$E,$F:$F,K$3,$A:$A,"&gt;="&amp;$S13,$A:$A,"&lt;="&amp;$T13)</f>
        <v>0</v>
      </c>
      <c r="V13" s="13">
        <f t="shared" si="3"/>
        <v>0</v>
      </c>
      <c r="W13" s="13">
        <f t="shared" si="4"/>
        <v>0</v>
      </c>
      <c r="X13" s="13">
        <f t="shared" si="5"/>
        <v>0</v>
      </c>
      <c r="Y13" s="13">
        <f t="shared" si="6"/>
        <v>0</v>
      </c>
      <c r="Z13" s="13">
        <f t="shared" si="7"/>
        <v>0</v>
      </c>
      <c r="AA13" s="13">
        <f t="shared" si="8"/>
        <v>0</v>
      </c>
      <c r="AB13" s="13">
        <f t="shared" si="9"/>
        <v>0</v>
      </c>
      <c r="AC13" s="28">
        <f t="shared" si="10"/>
        <v>0</v>
      </c>
    </row>
    <row r="14" spans="1:29" ht="16.2">
      <c r="A14" s="2">
        <v>46035</v>
      </c>
      <c r="B14" s="3" t="s">
        <v>114</v>
      </c>
      <c r="C14" s="9"/>
      <c r="D14" s="33"/>
      <c r="E14" s="4">
        <v>700</v>
      </c>
      <c r="F14" t="s">
        <v>138</v>
      </c>
      <c r="G14" t="s">
        <v>201</v>
      </c>
      <c r="H14" s="32"/>
      <c r="M14" s="22">
        <v>38</v>
      </c>
      <c r="N14" s="21">
        <v>1.1000000000000001</v>
      </c>
      <c r="O14" s="21">
        <v>1</v>
      </c>
      <c r="P14" s="21"/>
      <c r="R14" s="20" t="s">
        <v>162</v>
      </c>
      <c r="S14" s="19">
        <v>46357</v>
      </c>
      <c r="T14" s="19">
        <v>46387</v>
      </c>
      <c r="U14" s="13">
        <f>SUMIFS($E:$E,$F:$F,K$3,$A:$A,"&gt;="&amp;$S14,$A:$A,"&lt;="&amp;$T14)</f>
        <v>0</v>
      </c>
      <c r="V14" s="13">
        <f t="shared" si="3"/>
        <v>0</v>
      </c>
      <c r="W14" s="13">
        <f t="shared" si="4"/>
        <v>0</v>
      </c>
      <c r="X14" s="13">
        <f t="shared" si="5"/>
        <v>0</v>
      </c>
      <c r="Y14" s="13">
        <f t="shared" si="6"/>
        <v>0</v>
      </c>
      <c r="Z14" s="13">
        <f t="shared" si="7"/>
        <v>0</v>
      </c>
      <c r="AA14" s="13">
        <f t="shared" si="8"/>
        <v>0</v>
      </c>
      <c r="AB14" s="13">
        <f t="shared" si="9"/>
        <v>0</v>
      </c>
      <c r="AC14" s="28">
        <f t="shared" si="10"/>
        <v>0</v>
      </c>
    </row>
    <row r="15" spans="1:29" ht="16.2">
      <c r="A15" s="2">
        <v>46035</v>
      </c>
      <c r="B15" s="3" t="s">
        <v>113</v>
      </c>
      <c r="C15" s="9"/>
      <c r="D15" s="33"/>
      <c r="E15" s="4">
        <v>700</v>
      </c>
      <c r="F15" t="s">
        <v>138</v>
      </c>
      <c r="G15" t="s">
        <v>201</v>
      </c>
      <c r="H15" s="32" t="s">
        <v>111</v>
      </c>
      <c r="R15" s="162" t="s">
        <v>174</v>
      </c>
      <c r="S15" s="162"/>
      <c r="T15" s="162"/>
      <c r="U15" s="49">
        <f t="shared" ref="U15:AC15" si="12">SUM(U3:U14)</f>
        <v>149300</v>
      </c>
      <c r="V15" s="49">
        <f t="shared" si="12"/>
        <v>70161.5</v>
      </c>
      <c r="W15" s="49">
        <f t="shared" si="12"/>
        <v>7950</v>
      </c>
      <c r="X15" s="49">
        <f t="shared" si="12"/>
        <v>0</v>
      </c>
      <c r="Y15" s="49">
        <f t="shared" si="12"/>
        <v>4500</v>
      </c>
      <c r="Z15" s="49">
        <f t="shared" si="12"/>
        <v>6161</v>
      </c>
      <c r="AA15" s="49">
        <f t="shared" si="12"/>
        <v>0</v>
      </c>
      <c r="AB15" s="49">
        <f t="shared" si="12"/>
        <v>950</v>
      </c>
      <c r="AC15" s="51">
        <f t="shared" si="12"/>
        <v>239022.5</v>
      </c>
    </row>
    <row r="16" spans="1:29" ht="16.2">
      <c r="A16" s="2">
        <v>46037</v>
      </c>
      <c r="B16" s="3" t="s">
        <v>115</v>
      </c>
      <c r="C16" s="9"/>
      <c r="D16" s="33"/>
      <c r="E16" s="4">
        <v>500</v>
      </c>
      <c r="F16" t="s">
        <v>138</v>
      </c>
      <c r="G16" t="s">
        <v>201</v>
      </c>
      <c r="H16" s="32"/>
      <c r="K16" s="23" t="s">
        <v>173</v>
      </c>
      <c r="M16" s="25">
        <f>M13/M14</f>
        <v>6290.0657894736842</v>
      </c>
      <c r="N16" s="25">
        <f>PRODUCT(N13:N14)</f>
        <v>440.00000000000006</v>
      </c>
      <c r="O16" s="25">
        <f>PRODUCT(O13:O14)</f>
        <v>2670</v>
      </c>
      <c r="P16" s="76">
        <f>SUM(M16:O16)</f>
        <v>9400.0657894736833</v>
      </c>
    </row>
    <row r="17" spans="1:29">
      <c r="A17" s="2">
        <v>46038</v>
      </c>
      <c r="B17" s="3" t="s">
        <v>135</v>
      </c>
      <c r="C17" s="9"/>
      <c r="D17" s="33"/>
      <c r="E17" s="4">
        <v>500</v>
      </c>
      <c r="F17" t="s">
        <v>138</v>
      </c>
      <c r="G17" t="s">
        <v>201</v>
      </c>
      <c r="H17" s="32" t="s">
        <v>177</v>
      </c>
      <c r="L17" s="24"/>
      <c r="R17" s="160" t="s">
        <v>274</v>
      </c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</row>
    <row r="18" spans="1:29">
      <c r="A18" s="2">
        <v>46041</v>
      </c>
      <c r="B18" s="3" t="s">
        <v>114</v>
      </c>
      <c r="C18" s="9"/>
      <c r="D18" s="33"/>
      <c r="E18" s="4">
        <v>500</v>
      </c>
      <c r="F18" t="s">
        <v>138</v>
      </c>
      <c r="G18" t="s">
        <v>201</v>
      </c>
      <c r="H18" s="32" t="s">
        <v>189</v>
      </c>
      <c r="R18" s="29" t="s">
        <v>268</v>
      </c>
      <c r="S18" s="29" t="s">
        <v>163</v>
      </c>
      <c r="T18" s="29" t="s">
        <v>271</v>
      </c>
      <c r="U18" s="29" t="str">
        <f t="shared" ref="U18:AB18" si="13">U2</f>
        <v>Benzine/diesel</v>
      </c>
      <c r="V18" s="29" t="str">
        <f t="shared" si="13"/>
        <v>Onderhoud voertuigen</v>
      </c>
      <c r="W18" s="29" t="str">
        <f t="shared" si="13"/>
        <v>Banden</v>
      </c>
      <c r="X18" s="29" t="str">
        <f t="shared" si="13"/>
        <v>Verzekering</v>
      </c>
      <c r="Y18" s="29" t="str">
        <f t="shared" si="13"/>
        <v>Keuring</v>
      </c>
      <c r="Z18" s="29" t="str">
        <f t="shared" si="13"/>
        <v>Onderdelen</v>
      </c>
      <c r="AA18" s="23" t="str">
        <f t="shared" si="13"/>
        <v>Huur voertuigen</v>
      </c>
      <c r="AB18" s="23" t="str">
        <f t="shared" si="13"/>
        <v>Transportkosten derden</v>
      </c>
      <c r="AC18" s="50" t="s">
        <v>272</v>
      </c>
    </row>
    <row r="19" spans="1:29" ht="16.2">
      <c r="A19" s="2">
        <v>46042</v>
      </c>
      <c r="B19" s="3" t="s">
        <v>141</v>
      </c>
      <c r="C19" s="9">
        <v>350</v>
      </c>
      <c r="D19" s="33"/>
      <c r="E19" s="4"/>
      <c r="F19" t="s">
        <v>26</v>
      </c>
      <c r="G19" t="s">
        <v>201</v>
      </c>
      <c r="H19" t="s">
        <v>178</v>
      </c>
      <c r="R19" s="20" t="s">
        <v>151</v>
      </c>
      <c r="S19" s="19">
        <v>46023</v>
      </c>
      <c r="T19" s="19">
        <v>46053</v>
      </c>
      <c r="U19" s="15">
        <f t="shared" ref="U19:U30" si="14">SUMIFS($D:$D,$F:$F,K$3,$A:$A,"&gt;="&amp;$S19,$A:$A,"&lt;="&amp;$T19)</f>
        <v>0</v>
      </c>
      <c r="V19" s="15">
        <f t="shared" ref="V19:V30" si="15">SUMIFS($D:$D,$F:$F,K$4,$A:$A,"&gt;="&amp;$S19,$A:$A,"&lt;="&amp;$T19)</f>
        <v>1850</v>
      </c>
      <c r="W19" s="15">
        <f t="shared" ref="W19:W30" si="16">SUMIFS($D:$D,$F:$F,K$5,$A:$A,"&gt;="&amp;$S19,$A:$A,"&lt;="&amp;$T19)</f>
        <v>0</v>
      </c>
      <c r="X19" s="15">
        <f>SUMIFS($D:$D,$F:$F,K$6,$A:$A,"&gt;="&amp;$S19,$A:$A,"&lt;="&amp;$T19)</f>
        <v>0</v>
      </c>
      <c r="Y19" s="15">
        <f>SUMIFS($D:$D,$F:$F,K$7,$A:$A,"&gt;="&amp;$S19,$A:$A,"&lt;="&amp;$T19)</f>
        <v>0</v>
      </c>
      <c r="Z19" s="15">
        <f>SUMIFS($D:$D,$F:$F,K$8,$A:$A,"&gt;="&amp;$S19,$A:$A,"&lt;="&amp;$T19)</f>
        <v>0</v>
      </c>
      <c r="AA19" s="15">
        <f>SUMIFS($D:$D,$F:$F,K$9,$A:$A,"&gt;="&amp;$S19,$A:$A,"&lt;="&amp;$T19)</f>
        <v>0</v>
      </c>
      <c r="AB19" s="15">
        <f>SUMIFS($D:$D,$F:$F,K$10,$A:$A,"&gt;="&amp;$S19,$A:$A,"&lt;="&amp;$T19)</f>
        <v>0</v>
      </c>
      <c r="AC19" s="12">
        <f t="shared" ref="AC19:AC30" si="17">SUM(U19:AB19)</f>
        <v>1850</v>
      </c>
    </row>
    <row r="20" spans="1:29" ht="16.2">
      <c r="A20" s="2">
        <v>46042</v>
      </c>
      <c r="B20" s="3" t="s">
        <v>142</v>
      </c>
      <c r="C20" s="9"/>
      <c r="D20" s="33"/>
      <c r="E20" s="4">
        <v>6534</v>
      </c>
      <c r="F20" t="s">
        <v>26</v>
      </c>
      <c r="G20" t="s">
        <v>201</v>
      </c>
      <c r="H20" t="s">
        <v>178</v>
      </c>
      <c r="R20" s="20" t="s">
        <v>152</v>
      </c>
      <c r="S20" s="19">
        <v>46054</v>
      </c>
      <c r="T20" s="19">
        <v>46081</v>
      </c>
      <c r="U20" s="15">
        <f t="shared" si="14"/>
        <v>0</v>
      </c>
      <c r="V20" s="15">
        <f t="shared" si="15"/>
        <v>0</v>
      </c>
      <c r="W20" s="15">
        <f t="shared" si="16"/>
        <v>0</v>
      </c>
      <c r="X20" s="15">
        <f t="shared" ref="X20:X30" si="18">SUMIFS($C:$C,$D:$D,N$7,$A:$A,"&gt;="&amp;$K21,$A:$A,"&lt;="&amp;$L21)</f>
        <v>0</v>
      </c>
      <c r="Y20" s="15">
        <f t="shared" ref="Y20:Y30" si="19">SUMIFS($C:$C,$D:$D,N$8,$A:$A,"&gt;="&amp;$K21,$A:$A,"&lt;="&amp;$L21)</f>
        <v>0</v>
      </c>
      <c r="Z20" s="15">
        <f t="shared" ref="Z20:Z30" si="20">SUMIFS($C:$C,$D:$D,N$9,$A:$A,"&gt;="&amp;$K21,$A:$A,"&lt;="&amp;$L21)</f>
        <v>0</v>
      </c>
      <c r="AA20" s="15">
        <f t="shared" ref="AA20:AA30" si="21">SUMIFS($C:$C,$D:$D,N$10,$A:$A,"&gt;="&amp;$K21,$A:$A,"&lt;="&amp;$L21)</f>
        <v>0</v>
      </c>
      <c r="AB20" s="15">
        <f t="shared" ref="AB20:AB30" si="22">SUMIFS($C:$C,$D:$D,N$11,$A:$A,"&gt;="&amp;$K21,$A:$A,"&lt;="&amp;$L21)</f>
        <v>0</v>
      </c>
      <c r="AC20" s="12">
        <f t="shared" si="17"/>
        <v>0</v>
      </c>
    </row>
    <row r="21" spans="1:29" ht="16.2">
      <c r="A21" s="2">
        <v>46042</v>
      </c>
      <c r="B21" s="3" t="s">
        <v>114</v>
      </c>
      <c r="C21" s="9"/>
      <c r="D21" s="33"/>
      <c r="E21" s="4">
        <v>500</v>
      </c>
      <c r="F21" t="s">
        <v>138</v>
      </c>
      <c r="G21" t="s">
        <v>201</v>
      </c>
      <c r="H21" s="32" t="s">
        <v>185</v>
      </c>
      <c r="R21" s="20" t="s">
        <v>153</v>
      </c>
      <c r="S21" s="19">
        <v>46082</v>
      </c>
      <c r="T21" s="19">
        <v>46112</v>
      </c>
      <c r="U21" s="15">
        <f t="shared" si="14"/>
        <v>0</v>
      </c>
      <c r="V21" s="15">
        <f t="shared" si="15"/>
        <v>0</v>
      </c>
      <c r="W21" s="15">
        <f t="shared" si="16"/>
        <v>0</v>
      </c>
      <c r="X21" s="15">
        <f t="shared" si="18"/>
        <v>0</v>
      </c>
      <c r="Y21" s="15">
        <f t="shared" si="19"/>
        <v>0</v>
      </c>
      <c r="Z21" s="15">
        <f t="shared" si="20"/>
        <v>0</v>
      </c>
      <c r="AA21" s="15">
        <f t="shared" si="21"/>
        <v>0</v>
      </c>
      <c r="AB21" s="15">
        <f t="shared" si="22"/>
        <v>0</v>
      </c>
      <c r="AC21" s="12">
        <f t="shared" si="17"/>
        <v>0</v>
      </c>
    </row>
    <row r="22" spans="1:29" ht="16.2">
      <c r="A22" s="2">
        <v>46043</v>
      </c>
      <c r="B22" s="3" t="s">
        <v>116</v>
      </c>
      <c r="C22" s="9"/>
      <c r="D22" s="33"/>
      <c r="E22" s="4">
        <v>700</v>
      </c>
      <c r="F22" t="s">
        <v>138</v>
      </c>
      <c r="G22" t="s">
        <v>201</v>
      </c>
      <c r="H22" t="s">
        <v>182</v>
      </c>
      <c r="R22" s="20" t="s">
        <v>154</v>
      </c>
      <c r="S22" s="19">
        <v>46113</v>
      </c>
      <c r="T22" s="19">
        <v>46142</v>
      </c>
      <c r="U22" s="15">
        <f t="shared" si="14"/>
        <v>0</v>
      </c>
      <c r="V22" s="15">
        <f t="shared" si="15"/>
        <v>0</v>
      </c>
      <c r="W22" s="15">
        <f t="shared" si="16"/>
        <v>0</v>
      </c>
      <c r="X22" s="15">
        <f t="shared" si="18"/>
        <v>0</v>
      </c>
      <c r="Y22" s="15">
        <f t="shared" si="19"/>
        <v>0</v>
      </c>
      <c r="Z22" s="15">
        <f t="shared" si="20"/>
        <v>0</v>
      </c>
      <c r="AA22" s="15">
        <f t="shared" si="21"/>
        <v>0</v>
      </c>
      <c r="AB22" s="15">
        <f t="shared" si="22"/>
        <v>0</v>
      </c>
      <c r="AC22" s="12">
        <f t="shared" si="17"/>
        <v>0</v>
      </c>
    </row>
    <row r="23" spans="1:29" ht="16.2">
      <c r="A23" s="2">
        <v>46044</v>
      </c>
      <c r="B23" s="3" t="s">
        <v>117</v>
      </c>
      <c r="C23" s="9"/>
      <c r="D23" s="33"/>
      <c r="E23" s="4">
        <v>700</v>
      </c>
      <c r="F23" t="s">
        <v>138</v>
      </c>
      <c r="G23" t="s">
        <v>201</v>
      </c>
      <c r="R23" s="20" t="s">
        <v>155</v>
      </c>
      <c r="S23" s="19">
        <v>46143</v>
      </c>
      <c r="T23" s="19">
        <v>46173</v>
      </c>
      <c r="U23" s="15">
        <f t="shared" si="14"/>
        <v>0</v>
      </c>
      <c r="V23" s="15">
        <f t="shared" si="15"/>
        <v>0</v>
      </c>
      <c r="W23" s="15">
        <f t="shared" si="16"/>
        <v>620</v>
      </c>
      <c r="X23" s="15">
        <f t="shared" si="18"/>
        <v>0</v>
      </c>
      <c r="Y23" s="15">
        <f t="shared" si="19"/>
        <v>0</v>
      </c>
      <c r="Z23" s="15">
        <f t="shared" si="20"/>
        <v>0</v>
      </c>
      <c r="AA23" s="15">
        <f t="shared" si="21"/>
        <v>0</v>
      </c>
      <c r="AB23" s="15">
        <f t="shared" si="22"/>
        <v>0</v>
      </c>
      <c r="AC23" s="12">
        <f t="shared" si="17"/>
        <v>620</v>
      </c>
    </row>
    <row r="24" spans="1:29" ht="16.2">
      <c r="A24" s="2">
        <v>46044</v>
      </c>
      <c r="B24" s="3" t="s">
        <v>116</v>
      </c>
      <c r="C24" s="9"/>
      <c r="D24" s="33"/>
      <c r="E24" s="4">
        <v>1000</v>
      </c>
      <c r="F24" t="s">
        <v>138</v>
      </c>
      <c r="G24" t="s">
        <v>201</v>
      </c>
      <c r="R24" s="20" t="s">
        <v>156</v>
      </c>
      <c r="S24" s="19">
        <v>46174</v>
      </c>
      <c r="T24" s="19">
        <v>46203</v>
      </c>
      <c r="U24" s="15">
        <f t="shared" si="14"/>
        <v>0</v>
      </c>
      <c r="V24" s="15">
        <f t="shared" si="15"/>
        <v>200</v>
      </c>
      <c r="W24" s="15">
        <f t="shared" si="16"/>
        <v>0</v>
      </c>
      <c r="X24" s="15">
        <f t="shared" si="18"/>
        <v>0</v>
      </c>
      <c r="Y24" s="15">
        <f t="shared" si="19"/>
        <v>0</v>
      </c>
      <c r="Z24" s="15">
        <f t="shared" si="20"/>
        <v>0</v>
      </c>
      <c r="AA24" s="15">
        <f t="shared" si="21"/>
        <v>0</v>
      </c>
      <c r="AB24" s="15">
        <f t="shared" si="22"/>
        <v>0</v>
      </c>
      <c r="AC24" s="12">
        <f t="shared" si="17"/>
        <v>200</v>
      </c>
    </row>
    <row r="25" spans="1:29" ht="16.2">
      <c r="A25" s="2">
        <v>46045</v>
      </c>
      <c r="B25" s="3" t="s">
        <v>114</v>
      </c>
      <c r="C25" s="9"/>
      <c r="D25" s="33"/>
      <c r="E25" s="4">
        <v>500</v>
      </c>
      <c r="F25" t="s">
        <v>138</v>
      </c>
      <c r="G25" t="s">
        <v>201</v>
      </c>
      <c r="R25" s="20" t="s">
        <v>157</v>
      </c>
      <c r="S25" s="19">
        <v>46204</v>
      </c>
      <c r="T25" s="19">
        <v>46234</v>
      </c>
      <c r="U25" s="15">
        <f t="shared" si="14"/>
        <v>0</v>
      </c>
      <c r="V25" s="15">
        <f t="shared" si="15"/>
        <v>0</v>
      </c>
      <c r="W25" s="15">
        <f t="shared" si="16"/>
        <v>0</v>
      </c>
      <c r="X25" s="15">
        <f t="shared" si="18"/>
        <v>0</v>
      </c>
      <c r="Y25" s="15">
        <f t="shared" si="19"/>
        <v>0</v>
      </c>
      <c r="Z25" s="15">
        <f t="shared" si="20"/>
        <v>0</v>
      </c>
      <c r="AA25" s="15">
        <f t="shared" si="21"/>
        <v>0</v>
      </c>
      <c r="AB25" s="15">
        <f t="shared" si="22"/>
        <v>0</v>
      </c>
      <c r="AC25" s="12">
        <f t="shared" si="17"/>
        <v>0</v>
      </c>
    </row>
    <row r="26" spans="1:29" ht="16.2">
      <c r="A26" s="2">
        <v>46049</v>
      </c>
      <c r="B26" s="3" t="s">
        <v>113</v>
      </c>
      <c r="C26" s="9"/>
      <c r="D26" s="33"/>
      <c r="E26" s="4">
        <v>700</v>
      </c>
      <c r="F26" t="s">
        <v>138</v>
      </c>
      <c r="G26" t="s">
        <v>202</v>
      </c>
      <c r="R26" s="20" t="s">
        <v>158</v>
      </c>
      <c r="S26" s="19">
        <v>46235</v>
      </c>
      <c r="T26" s="19">
        <v>46265</v>
      </c>
      <c r="U26" s="15">
        <f t="shared" si="14"/>
        <v>0</v>
      </c>
      <c r="V26" s="15">
        <f t="shared" si="15"/>
        <v>0</v>
      </c>
      <c r="W26" s="15">
        <f t="shared" si="16"/>
        <v>0</v>
      </c>
      <c r="X26" s="15">
        <f t="shared" si="18"/>
        <v>0</v>
      </c>
      <c r="Y26" s="15">
        <f t="shared" si="19"/>
        <v>0</v>
      </c>
      <c r="Z26" s="15">
        <f t="shared" si="20"/>
        <v>0</v>
      </c>
      <c r="AA26" s="15">
        <f t="shared" si="21"/>
        <v>0</v>
      </c>
      <c r="AB26" s="15">
        <f t="shared" si="22"/>
        <v>0</v>
      </c>
      <c r="AC26" s="12">
        <f t="shared" si="17"/>
        <v>0</v>
      </c>
    </row>
    <row r="27" spans="1:29" ht="16.2">
      <c r="A27" s="2">
        <v>46049</v>
      </c>
      <c r="B27" s="3" t="s">
        <v>114</v>
      </c>
      <c r="C27" s="9"/>
      <c r="D27" s="33"/>
      <c r="E27" s="4">
        <v>300</v>
      </c>
      <c r="F27" t="s">
        <v>138</v>
      </c>
      <c r="G27" t="s">
        <v>201</v>
      </c>
      <c r="R27" s="20" t="s">
        <v>159</v>
      </c>
      <c r="S27" s="19">
        <v>46266</v>
      </c>
      <c r="T27" s="19">
        <v>46295</v>
      </c>
      <c r="U27" s="15">
        <f t="shared" si="14"/>
        <v>0</v>
      </c>
      <c r="V27" s="15">
        <f t="shared" si="15"/>
        <v>0</v>
      </c>
      <c r="W27" s="15">
        <f t="shared" si="16"/>
        <v>0</v>
      </c>
      <c r="X27" s="15">
        <f t="shared" si="18"/>
        <v>0</v>
      </c>
      <c r="Y27" s="15">
        <f t="shared" si="19"/>
        <v>0</v>
      </c>
      <c r="Z27" s="15">
        <f t="shared" si="20"/>
        <v>0</v>
      </c>
      <c r="AA27" s="15">
        <f t="shared" si="21"/>
        <v>0</v>
      </c>
      <c r="AB27" s="15">
        <f t="shared" si="22"/>
        <v>0</v>
      </c>
      <c r="AC27" s="12">
        <f t="shared" si="17"/>
        <v>0</v>
      </c>
    </row>
    <row r="28" spans="1:29" ht="16.2">
      <c r="A28" s="2">
        <v>46051</v>
      </c>
      <c r="B28" s="3" t="s">
        <v>114</v>
      </c>
      <c r="C28" s="9"/>
      <c r="D28" s="33"/>
      <c r="E28" s="4">
        <v>600</v>
      </c>
      <c r="F28" t="s">
        <v>138</v>
      </c>
      <c r="G28" t="s">
        <v>201</v>
      </c>
      <c r="R28" s="20" t="s">
        <v>160</v>
      </c>
      <c r="S28" s="19">
        <v>46296</v>
      </c>
      <c r="T28" s="19">
        <v>46326</v>
      </c>
      <c r="U28" s="15">
        <f t="shared" si="14"/>
        <v>0</v>
      </c>
      <c r="V28" s="15">
        <f t="shared" si="15"/>
        <v>0</v>
      </c>
      <c r="W28" s="15">
        <f t="shared" si="16"/>
        <v>0</v>
      </c>
      <c r="X28" s="15">
        <f t="shared" si="18"/>
        <v>0</v>
      </c>
      <c r="Y28" s="15">
        <f t="shared" si="19"/>
        <v>0</v>
      </c>
      <c r="Z28" s="15">
        <f t="shared" si="20"/>
        <v>0</v>
      </c>
      <c r="AA28" s="15">
        <f t="shared" si="21"/>
        <v>0</v>
      </c>
      <c r="AB28" s="15">
        <f t="shared" si="22"/>
        <v>0</v>
      </c>
      <c r="AC28" s="12">
        <f t="shared" si="17"/>
        <v>0</v>
      </c>
    </row>
    <row r="29" spans="1:29" ht="16.2">
      <c r="A29" s="2">
        <v>46051</v>
      </c>
      <c r="B29" s="3" t="s">
        <v>118</v>
      </c>
      <c r="C29" s="9"/>
      <c r="D29" s="33"/>
      <c r="E29" s="4">
        <v>2000</v>
      </c>
      <c r="F29" t="s">
        <v>138</v>
      </c>
      <c r="G29" t="s">
        <v>201</v>
      </c>
      <c r="R29" s="20" t="s">
        <v>161</v>
      </c>
      <c r="S29" s="19">
        <v>46327</v>
      </c>
      <c r="T29" s="19">
        <v>46356</v>
      </c>
      <c r="U29" s="15">
        <f t="shared" si="14"/>
        <v>0</v>
      </c>
      <c r="V29" s="15">
        <f t="shared" si="15"/>
        <v>0</v>
      </c>
      <c r="W29" s="15">
        <f t="shared" si="16"/>
        <v>0</v>
      </c>
      <c r="X29" s="15">
        <f t="shared" si="18"/>
        <v>0</v>
      </c>
      <c r="Y29" s="15">
        <f t="shared" si="19"/>
        <v>0</v>
      </c>
      <c r="Z29" s="15">
        <f t="shared" si="20"/>
        <v>0</v>
      </c>
      <c r="AA29" s="15">
        <f t="shared" si="21"/>
        <v>0</v>
      </c>
      <c r="AB29" s="15">
        <f t="shared" si="22"/>
        <v>0</v>
      </c>
      <c r="AC29" s="12">
        <f t="shared" si="17"/>
        <v>0</v>
      </c>
    </row>
    <row r="30" spans="1:29" ht="16.2">
      <c r="A30" s="2">
        <v>46051</v>
      </c>
      <c r="B30" s="3" t="s">
        <v>114</v>
      </c>
      <c r="C30" s="9"/>
      <c r="D30" s="33"/>
      <c r="E30" s="4">
        <v>600</v>
      </c>
      <c r="F30" t="s">
        <v>138</v>
      </c>
      <c r="G30" t="s">
        <v>201</v>
      </c>
      <c r="R30" s="20" t="s">
        <v>162</v>
      </c>
      <c r="S30" s="19">
        <v>46357</v>
      </c>
      <c r="T30" s="19">
        <v>46387</v>
      </c>
      <c r="U30" s="15">
        <f t="shared" si="14"/>
        <v>0</v>
      </c>
      <c r="V30" s="15">
        <f t="shared" si="15"/>
        <v>0</v>
      </c>
      <c r="W30" s="15">
        <f t="shared" si="16"/>
        <v>0</v>
      </c>
      <c r="X30" s="15">
        <f t="shared" si="18"/>
        <v>0</v>
      </c>
      <c r="Y30" s="15">
        <f t="shared" si="19"/>
        <v>0</v>
      </c>
      <c r="Z30" s="15">
        <f t="shared" si="20"/>
        <v>0</v>
      </c>
      <c r="AA30" s="15">
        <f t="shared" si="21"/>
        <v>0</v>
      </c>
      <c r="AB30" s="15">
        <f t="shared" si="22"/>
        <v>0</v>
      </c>
      <c r="AC30" s="12">
        <f t="shared" si="17"/>
        <v>0</v>
      </c>
    </row>
    <row r="31" spans="1:29" ht="16.2">
      <c r="A31" s="2">
        <v>46051</v>
      </c>
      <c r="B31" s="3" t="s">
        <v>230</v>
      </c>
      <c r="C31" s="9"/>
      <c r="D31" s="33"/>
      <c r="E31" s="4">
        <v>150</v>
      </c>
      <c r="F31" t="s">
        <v>32</v>
      </c>
      <c r="H31" t="s">
        <v>965</v>
      </c>
      <c r="R31" s="162" t="s">
        <v>174</v>
      </c>
      <c r="S31" s="162"/>
      <c r="T31" s="162"/>
      <c r="U31" s="52">
        <f>SUM(U19:U30)</f>
        <v>0</v>
      </c>
      <c r="V31" s="52">
        <f t="shared" ref="V31" si="23">SUM(V19:V30)</f>
        <v>2050</v>
      </c>
      <c r="W31" s="52">
        <f t="shared" ref="W31" si="24">SUM(W19:W30)</f>
        <v>620</v>
      </c>
      <c r="X31" s="52">
        <f t="shared" ref="X31" si="25">SUM(X19:X30)</f>
        <v>0</v>
      </c>
      <c r="Y31" s="52">
        <f t="shared" ref="Y31" si="26">SUM(Y19:Y30)</f>
        <v>0</v>
      </c>
      <c r="Z31" s="52">
        <f t="shared" ref="Z31" si="27">SUM(Z19:Z30)</f>
        <v>0</v>
      </c>
      <c r="AA31" s="52">
        <f t="shared" ref="AA31" si="28">SUM(AA19:AA30)</f>
        <v>0</v>
      </c>
      <c r="AB31" s="52">
        <f t="shared" ref="AB31" si="29">SUM(AB19:AB30)</f>
        <v>0</v>
      </c>
      <c r="AC31" s="53">
        <f>SUM(AC19:AC30)</f>
        <v>2670</v>
      </c>
    </row>
    <row r="32" spans="1:29">
      <c r="A32" s="2">
        <v>46052</v>
      </c>
      <c r="B32" s="3" t="s">
        <v>117</v>
      </c>
      <c r="C32" s="9"/>
      <c r="D32" s="33"/>
      <c r="E32" s="4">
        <v>1000</v>
      </c>
      <c r="F32" t="s">
        <v>138</v>
      </c>
      <c r="G32" t="s">
        <v>201</v>
      </c>
    </row>
    <row r="33" spans="1:29">
      <c r="A33" s="2">
        <v>46055</v>
      </c>
      <c r="B33" s="3" t="s">
        <v>113</v>
      </c>
      <c r="C33" s="9"/>
      <c r="D33" s="33"/>
      <c r="E33" s="4">
        <v>750</v>
      </c>
      <c r="F33" t="s">
        <v>138</v>
      </c>
      <c r="G33" t="s">
        <v>201</v>
      </c>
      <c r="R33" s="160" t="s">
        <v>275</v>
      </c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</row>
    <row r="34" spans="1:29">
      <c r="A34" s="2">
        <v>46055</v>
      </c>
      <c r="B34" s="3" t="s">
        <v>93</v>
      </c>
      <c r="C34" s="9"/>
      <c r="D34" s="33"/>
      <c r="E34" s="4">
        <v>700</v>
      </c>
      <c r="F34" t="s">
        <v>138</v>
      </c>
      <c r="G34" t="s">
        <v>201</v>
      </c>
      <c r="R34" s="29" t="s">
        <v>268</v>
      </c>
      <c r="S34" s="29" t="s">
        <v>163</v>
      </c>
      <c r="T34" s="29" t="s">
        <v>271</v>
      </c>
      <c r="U34" s="29" t="str">
        <f t="shared" ref="U34:AB34" si="30">U18</f>
        <v>Benzine/diesel</v>
      </c>
      <c r="V34" s="29" t="str">
        <f t="shared" si="30"/>
        <v>Onderhoud voertuigen</v>
      </c>
      <c r="W34" s="29" t="str">
        <f t="shared" si="30"/>
        <v>Banden</v>
      </c>
      <c r="X34" s="29" t="str">
        <f t="shared" si="30"/>
        <v>Verzekering</v>
      </c>
      <c r="Y34" s="29" t="str">
        <f t="shared" si="30"/>
        <v>Keuring</v>
      </c>
      <c r="Z34" s="29" t="str">
        <f t="shared" si="30"/>
        <v>Onderdelen</v>
      </c>
      <c r="AA34" s="23" t="str">
        <f t="shared" si="30"/>
        <v>Huur voertuigen</v>
      </c>
      <c r="AB34" s="23" t="str">
        <f t="shared" si="30"/>
        <v>Transportkosten derden</v>
      </c>
      <c r="AC34" s="50" t="s">
        <v>272</v>
      </c>
    </row>
    <row r="35" spans="1:29" ht="16.2">
      <c r="A35" s="2">
        <v>46056</v>
      </c>
      <c r="B35" s="3" t="s">
        <v>117</v>
      </c>
      <c r="C35" s="9"/>
      <c r="D35" s="33"/>
      <c r="E35" s="4">
        <v>2500</v>
      </c>
      <c r="F35" t="s">
        <v>138</v>
      </c>
      <c r="G35" t="s">
        <v>202</v>
      </c>
      <c r="R35" s="20" t="s">
        <v>151</v>
      </c>
      <c r="S35" s="19">
        <v>46023</v>
      </c>
      <c r="T35" s="19">
        <v>46053</v>
      </c>
      <c r="U35" s="14">
        <f t="shared" ref="U35:U46" si="31">SUMIFS($C:$C,$F:$F,K$3,$A:$A,"&gt;="&amp;$S35,$A:$A,"&lt;="&amp;$T35)</f>
        <v>0</v>
      </c>
      <c r="V35" s="14">
        <f t="shared" ref="V35:V46" si="32">SUMIFS($C:$C,$F:$F,K$4,$A:$A,"&gt;="&amp;$S35,$A:$A,"&lt;="&amp;$T35)</f>
        <v>350</v>
      </c>
      <c r="W35" s="14">
        <f t="shared" ref="W35:W46" si="33">SUMIFS($C:$C,$F:$F,K$5,$A:$A,"&gt;="&amp;$S35,$A:$A,"&lt;="&amp;$T35)</f>
        <v>0</v>
      </c>
      <c r="X35" s="14">
        <f t="shared" ref="X35:X46" si="34">SUMIFS($C:$C,$F:$F,K$6,$A:$A,"&gt;="&amp;$S35,$A:$A,"&lt;="&amp;$T35)</f>
        <v>0</v>
      </c>
      <c r="Y35" s="14">
        <f t="shared" ref="Y35:Y46" si="35">SUMIFS($C:$C,$F:$F,K$7,$A:$A,"&gt;="&amp;$S35,$A:$A,"&lt;="&amp;$T35)</f>
        <v>0</v>
      </c>
      <c r="Z35" s="14">
        <f t="shared" ref="Z35:Z46" si="36">SUMIFS($C:$C,$F:$F,K$8,$A:$A,"&gt;="&amp;$S35,$A:$A,"&lt;="&amp;$T35)</f>
        <v>0</v>
      </c>
      <c r="AA35" s="14">
        <f t="shared" ref="AA35:AA46" si="37">SUMIFS($C:$C,$F:$F,K$9,$A:$A,"&gt;="&amp;$S35,$A:$A,"&lt;="&amp;$T35)</f>
        <v>0</v>
      </c>
      <c r="AB35" s="14">
        <f t="shared" ref="AB35:AB46" si="38">SUMIFS($C:$C,$F:$F,K$10,$A:$A,"&gt;="&amp;$S35,$A:$A,"&lt;="&amp;$T35)</f>
        <v>0</v>
      </c>
      <c r="AC35" s="10">
        <f t="shared" ref="AC35:AC46" si="39">SUM(U35:AB35)</f>
        <v>350</v>
      </c>
    </row>
    <row r="36" spans="1:29" ht="16.2">
      <c r="A36" s="2">
        <v>46057</v>
      </c>
      <c r="B36" s="3" t="s">
        <v>116</v>
      </c>
      <c r="C36" s="9"/>
      <c r="D36" s="33"/>
      <c r="E36" s="4">
        <v>800</v>
      </c>
      <c r="F36" t="s">
        <v>138</v>
      </c>
      <c r="G36" t="s">
        <v>201</v>
      </c>
      <c r="R36" s="20" t="s">
        <v>152</v>
      </c>
      <c r="S36" s="19">
        <v>46054</v>
      </c>
      <c r="T36" s="19">
        <v>46081</v>
      </c>
      <c r="U36" s="14">
        <f t="shared" si="31"/>
        <v>0</v>
      </c>
      <c r="V36" s="14">
        <f t="shared" si="32"/>
        <v>0</v>
      </c>
      <c r="W36" s="14">
        <f t="shared" si="33"/>
        <v>0</v>
      </c>
      <c r="X36" s="14">
        <f t="shared" si="34"/>
        <v>0</v>
      </c>
      <c r="Y36" s="14">
        <f t="shared" si="35"/>
        <v>0</v>
      </c>
      <c r="Z36" s="14">
        <f t="shared" si="36"/>
        <v>0</v>
      </c>
      <c r="AA36" s="14">
        <f t="shared" si="37"/>
        <v>0</v>
      </c>
      <c r="AB36" s="14">
        <f t="shared" si="38"/>
        <v>0</v>
      </c>
      <c r="AC36" s="10">
        <f t="shared" si="39"/>
        <v>0</v>
      </c>
    </row>
    <row r="37" spans="1:29" ht="16.2">
      <c r="A37" s="2">
        <v>46057</v>
      </c>
      <c r="B37" s="3" t="s">
        <v>114</v>
      </c>
      <c r="C37" s="9"/>
      <c r="D37" s="33"/>
      <c r="E37" s="4">
        <v>600</v>
      </c>
      <c r="F37" t="s">
        <v>138</v>
      </c>
      <c r="G37" t="s">
        <v>201</v>
      </c>
      <c r="R37" s="20" t="s">
        <v>153</v>
      </c>
      <c r="S37" s="19">
        <v>46082</v>
      </c>
      <c r="T37" s="19">
        <v>46112</v>
      </c>
      <c r="U37" s="14">
        <f t="shared" si="31"/>
        <v>0</v>
      </c>
      <c r="V37" s="14">
        <f t="shared" si="32"/>
        <v>0</v>
      </c>
      <c r="W37" s="14">
        <f t="shared" si="33"/>
        <v>0</v>
      </c>
      <c r="X37" s="14">
        <f t="shared" si="34"/>
        <v>0</v>
      </c>
      <c r="Y37" s="14">
        <f t="shared" si="35"/>
        <v>0</v>
      </c>
      <c r="Z37" s="14">
        <f t="shared" si="36"/>
        <v>0</v>
      </c>
      <c r="AA37" s="14">
        <f t="shared" si="37"/>
        <v>0</v>
      </c>
      <c r="AB37" s="14">
        <f t="shared" si="38"/>
        <v>0</v>
      </c>
      <c r="AC37" s="10">
        <f t="shared" si="39"/>
        <v>0</v>
      </c>
    </row>
    <row r="38" spans="1:29" ht="16.2">
      <c r="A38" s="2">
        <v>46057</v>
      </c>
      <c r="B38" s="3" t="s">
        <v>119</v>
      </c>
      <c r="C38" s="9"/>
      <c r="D38" s="33"/>
      <c r="E38" s="4">
        <v>600</v>
      </c>
      <c r="F38" t="s">
        <v>138</v>
      </c>
      <c r="G38" t="s">
        <v>201</v>
      </c>
      <c r="R38" s="20" t="s">
        <v>154</v>
      </c>
      <c r="S38" s="19">
        <v>46113</v>
      </c>
      <c r="T38" s="19">
        <v>46142</v>
      </c>
      <c r="U38" s="14">
        <f t="shared" si="31"/>
        <v>0</v>
      </c>
      <c r="V38" s="14">
        <f t="shared" si="32"/>
        <v>0</v>
      </c>
      <c r="W38" s="14">
        <f t="shared" si="33"/>
        <v>0</v>
      </c>
      <c r="X38" s="14">
        <f t="shared" si="34"/>
        <v>0</v>
      </c>
      <c r="Y38" s="14">
        <f t="shared" si="35"/>
        <v>0</v>
      </c>
      <c r="Z38" s="14">
        <f t="shared" si="36"/>
        <v>0</v>
      </c>
      <c r="AA38" s="14">
        <f t="shared" si="37"/>
        <v>0</v>
      </c>
      <c r="AB38" s="14">
        <f t="shared" si="38"/>
        <v>0</v>
      </c>
      <c r="AC38" s="10">
        <f t="shared" si="39"/>
        <v>0</v>
      </c>
    </row>
    <row r="39" spans="1:29" ht="16.2">
      <c r="A39" s="2">
        <v>46058</v>
      </c>
      <c r="B39" s="3" t="s">
        <v>93</v>
      </c>
      <c r="C39" s="9"/>
      <c r="D39" s="33"/>
      <c r="E39" s="4">
        <v>500</v>
      </c>
      <c r="F39" t="s">
        <v>138</v>
      </c>
      <c r="G39" t="s">
        <v>201</v>
      </c>
      <c r="R39" s="20" t="s">
        <v>155</v>
      </c>
      <c r="S39" s="19">
        <v>46143</v>
      </c>
      <c r="T39" s="19">
        <v>46173</v>
      </c>
      <c r="U39" s="14">
        <f t="shared" si="31"/>
        <v>0</v>
      </c>
      <c r="V39" s="14">
        <f t="shared" si="32"/>
        <v>0</v>
      </c>
      <c r="W39" s="14">
        <f t="shared" si="33"/>
        <v>0</v>
      </c>
      <c r="X39" s="14">
        <f t="shared" si="34"/>
        <v>0</v>
      </c>
      <c r="Y39" s="14">
        <f t="shared" si="35"/>
        <v>0</v>
      </c>
      <c r="Z39" s="14">
        <f t="shared" si="36"/>
        <v>0</v>
      </c>
      <c r="AA39" s="14">
        <f t="shared" si="37"/>
        <v>0</v>
      </c>
      <c r="AB39" s="14">
        <f t="shared" si="38"/>
        <v>0</v>
      </c>
      <c r="AC39" s="10">
        <f t="shared" si="39"/>
        <v>0</v>
      </c>
    </row>
    <row r="40" spans="1:29" ht="16.2">
      <c r="A40" s="2">
        <v>46059</v>
      </c>
      <c r="B40" s="3" t="s">
        <v>113</v>
      </c>
      <c r="C40" s="9"/>
      <c r="D40" s="33"/>
      <c r="E40" s="4">
        <v>700</v>
      </c>
      <c r="F40" t="s">
        <v>138</v>
      </c>
      <c r="G40" t="s">
        <v>202</v>
      </c>
      <c r="R40" s="20" t="s">
        <v>156</v>
      </c>
      <c r="S40" s="19">
        <v>46174</v>
      </c>
      <c r="T40" s="19">
        <v>46203</v>
      </c>
      <c r="U40" s="14">
        <f t="shared" si="31"/>
        <v>0</v>
      </c>
      <c r="V40" s="14">
        <f t="shared" si="32"/>
        <v>50</v>
      </c>
      <c r="W40" s="14">
        <f t="shared" si="33"/>
        <v>0</v>
      </c>
      <c r="X40" s="14">
        <f t="shared" si="34"/>
        <v>0</v>
      </c>
      <c r="Y40" s="14">
        <f t="shared" si="35"/>
        <v>0</v>
      </c>
      <c r="Z40" s="14">
        <f t="shared" si="36"/>
        <v>0</v>
      </c>
      <c r="AA40" s="14">
        <f t="shared" si="37"/>
        <v>0</v>
      </c>
      <c r="AB40" s="14">
        <f t="shared" si="38"/>
        <v>0</v>
      </c>
      <c r="AC40" s="10">
        <f t="shared" si="39"/>
        <v>50</v>
      </c>
    </row>
    <row r="41" spans="1:29" ht="16.2">
      <c r="A41" s="2">
        <v>46060</v>
      </c>
      <c r="B41" s="3" t="s">
        <v>116</v>
      </c>
      <c r="C41" s="9"/>
      <c r="D41" s="33"/>
      <c r="E41" s="4">
        <v>300</v>
      </c>
      <c r="F41" t="s">
        <v>138</v>
      </c>
      <c r="G41" t="s">
        <v>201</v>
      </c>
      <c r="R41" s="20" t="s">
        <v>157</v>
      </c>
      <c r="S41" s="19">
        <v>46204</v>
      </c>
      <c r="T41" s="19">
        <v>46234</v>
      </c>
      <c r="U41" s="14">
        <f t="shared" si="31"/>
        <v>0</v>
      </c>
      <c r="V41" s="14">
        <f t="shared" si="32"/>
        <v>0</v>
      </c>
      <c r="W41" s="14">
        <f t="shared" si="33"/>
        <v>0</v>
      </c>
      <c r="X41" s="14">
        <f t="shared" si="34"/>
        <v>0</v>
      </c>
      <c r="Y41" s="14">
        <f t="shared" si="35"/>
        <v>0</v>
      </c>
      <c r="Z41" s="14">
        <f t="shared" si="36"/>
        <v>0</v>
      </c>
      <c r="AA41" s="14">
        <f t="shared" si="37"/>
        <v>0</v>
      </c>
      <c r="AB41" s="14">
        <f t="shared" si="38"/>
        <v>0</v>
      </c>
      <c r="AC41" s="10">
        <f t="shared" si="39"/>
        <v>0</v>
      </c>
    </row>
    <row r="42" spans="1:29" ht="16.2">
      <c r="A42" s="2">
        <v>46062</v>
      </c>
      <c r="B42" s="3" t="s">
        <v>116</v>
      </c>
      <c r="C42" s="9"/>
      <c r="D42" s="33"/>
      <c r="E42" s="4">
        <v>1000</v>
      </c>
      <c r="F42" t="s">
        <v>138</v>
      </c>
      <c r="G42" t="s">
        <v>202</v>
      </c>
      <c r="R42" s="20" t="s">
        <v>158</v>
      </c>
      <c r="S42" s="19">
        <v>46235</v>
      </c>
      <c r="T42" s="19">
        <v>46265</v>
      </c>
      <c r="U42" s="14">
        <f t="shared" si="31"/>
        <v>0</v>
      </c>
      <c r="V42" s="14">
        <f t="shared" si="32"/>
        <v>0</v>
      </c>
      <c r="W42" s="14">
        <f t="shared" si="33"/>
        <v>0</v>
      </c>
      <c r="X42" s="14">
        <f t="shared" si="34"/>
        <v>0</v>
      </c>
      <c r="Y42" s="14">
        <f t="shared" si="35"/>
        <v>0</v>
      </c>
      <c r="Z42" s="14">
        <f t="shared" si="36"/>
        <v>0</v>
      </c>
      <c r="AA42" s="14">
        <f t="shared" si="37"/>
        <v>0</v>
      </c>
      <c r="AB42" s="14">
        <f t="shared" si="38"/>
        <v>0</v>
      </c>
      <c r="AC42" s="10">
        <f t="shared" si="39"/>
        <v>0</v>
      </c>
    </row>
    <row r="43" spans="1:29" ht="16.2">
      <c r="A43" s="2">
        <v>46062</v>
      </c>
      <c r="B43" s="3" t="s">
        <v>120</v>
      </c>
      <c r="C43" s="9"/>
      <c r="D43" s="33"/>
      <c r="E43" s="4">
        <v>800</v>
      </c>
      <c r="F43" t="s">
        <v>138</v>
      </c>
      <c r="G43" t="s">
        <v>201</v>
      </c>
      <c r="R43" s="20" t="s">
        <v>159</v>
      </c>
      <c r="S43" s="19">
        <v>46266</v>
      </c>
      <c r="T43" s="19">
        <v>46295</v>
      </c>
      <c r="U43" s="14">
        <f t="shared" si="31"/>
        <v>0</v>
      </c>
      <c r="V43" s="14">
        <f t="shared" si="32"/>
        <v>0</v>
      </c>
      <c r="W43" s="14">
        <f t="shared" si="33"/>
        <v>0</v>
      </c>
      <c r="X43" s="14">
        <f t="shared" si="34"/>
        <v>0</v>
      </c>
      <c r="Y43" s="14">
        <f t="shared" si="35"/>
        <v>0</v>
      </c>
      <c r="Z43" s="14">
        <f t="shared" si="36"/>
        <v>0</v>
      </c>
      <c r="AA43" s="14">
        <f t="shared" si="37"/>
        <v>0</v>
      </c>
      <c r="AB43" s="14">
        <f t="shared" si="38"/>
        <v>0</v>
      </c>
      <c r="AC43" s="10">
        <f t="shared" si="39"/>
        <v>0</v>
      </c>
    </row>
    <row r="44" spans="1:29" ht="16.2">
      <c r="A44" s="2">
        <v>46064</v>
      </c>
      <c r="B44" s="3" t="s">
        <v>121</v>
      </c>
      <c r="C44" s="9"/>
      <c r="D44" s="33"/>
      <c r="E44" s="4">
        <v>600</v>
      </c>
      <c r="F44" t="s">
        <v>138</v>
      </c>
      <c r="G44" t="s">
        <v>201</v>
      </c>
      <c r="R44" s="20" t="s">
        <v>160</v>
      </c>
      <c r="S44" s="19">
        <v>46296</v>
      </c>
      <c r="T44" s="19">
        <v>46326</v>
      </c>
      <c r="U44" s="14">
        <f t="shared" si="31"/>
        <v>0</v>
      </c>
      <c r="V44" s="14">
        <f t="shared" si="32"/>
        <v>0</v>
      </c>
      <c r="W44" s="14">
        <f t="shared" si="33"/>
        <v>0</v>
      </c>
      <c r="X44" s="14">
        <f t="shared" si="34"/>
        <v>0</v>
      </c>
      <c r="Y44" s="14">
        <f t="shared" si="35"/>
        <v>0</v>
      </c>
      <c r="Z44" s="14">
        <f t="shared" si="36"/>
        <v>0</v>
      </c>
      <c r="AA44" s="14">
        <f t="shared" si="37"/>
        <v>0</v>
      </c>
      <c r="AB44" s="14">
        <f t="shared" si="38"/>
        <v>0</v>
      </c>
      <c r="AC44" s="10">
        <f t="shared" si="39"/>
        <v>0</v>
      </c>
    </row>
    <row r="45" spans="1:29" ht="16.2">
      <c r="A45" s="2">
        <v>46065</v>
      </c>
      <c r="B45" s="3" t="s">
        <v>143</v>
      </c>
      <c r="C45" s="9"/>
      <c r="D45" s="33"/>
      <c r="E45" s="4">
        <v>1880</v>
      </c>
      <c r="F45" t="s">
        <v>26</v>
      </c>
      <c r="G45" t="s">
        <v>201</v>
      </c>
      <c r="H45" t="s">
        <v>179</v>
      </c>
      <c r="R45" s="20" t="s">
        <v>161</v>
      </c>
      <c r="S45" s="19">
        <v>46327</v>
      </c>
      <c r="T45" s="19">
        <v>46356</v>
      </c>
      <c r="U45" s="14">
        <f t="shared" si="31"/>
        <v>0</v>
      </c>
      <c r="V45" s="14">
        <f t="shared" si="32"/>
        <v>0</v>
      </c>
      <c r="W45" s="14">
        <f t="shared" si="33"/>
        <v>0</v>
      </c>
      <c r="X45" s="14">
        <f t="shared" si="34"/>
        <v>0</v>
      </c>
      <c r="Y45" s="14">
        <f t="shared" si="35"/>
        <v>0</v>
      </c>
      <c r="Z45" s="14">
        <f t="shared" si="36"/>
        <v>0</v>
      </c>
      <c r="AA45" s="14">
        <f t="shared" si="37"/>
        <v>0</v>
      </c>
      <c r="AB45" s="14">
        <f t="shared" si="38"/>
        <v>0</v>
      </c>
      <c r="AC45" s="10">
        <f t="shared" si="39"/>
        <v>0</v>
      </c>
    </row>
    <row r="46" spans="1:29" ht="16.2">
      <c r="A46" s="2">
        <v>46065</v>
      </c>
      <c r="B46" s="3" t="s">
        <v>121</v>
      </c>
      <c r="C46" s="9"/>
      <c r="D46" s="33"/>
      <c r="E46" s="4">
        <v>600</v>
      </c>
      <c r="F46" t="s">
        <v>138</v>
      </c>
      <c r="G46" t="s">
        <v>201</v>
      </c>
      <c r="R46" s="20" t="s">
        <v>162</v>
      </c>
      <c r="S46" s="19">
        <v>46357</v>
      </c>
      <c r="T46" s="19">
        <v>46387</v>
      </c>
      <c r="U46" s="14">
        <f t="shared" si="31"/>
        <v>0</v>
      </c>
      <c r="V46" s="14">
        <f t="shared" si="32"/>
        <v>0</v>
      </c>
      <c r="W46" s="14">
        <f t="shared" si="33"/>
        <v>0</v>
      </c>
      <c r="X46" s="14">
        <f t="shared" si="34"/>
        <v>0</v>
      </c>
      <c r="Y46" s="14">
        <f t="shared" si="35"/>
        <v>0</v>
      </c>
      <c r="Z46" s="14">
        <f t="shared" si="36"/>
        <v>0</v>
      </c>
      <c r="AA46" s="14">
        <f t="shared" si="37"/>
        <v>0</v>
      </c>
      <c r="AB46" s="14">
        <f t="shared" si="38"/>
        <v>0</v>
      </c>
      <c r="AC46" s="10">
        <f t="shared" si="39"/>
        <v>0</v>
      </c>
    </row>
    <row r="47" spans="1:29" ht="16.2">
      <c r="A47" s="2">
        <v>46065</v>
      </c>
      <c r="B47" s="3" t="s">
        <v>113</v>
      </c>
      <c r="C47" s="9"/>
      <c r="D47" s="33"/>
      <c r="E47" s="4">
        <v>500</v>
      </c>
      <c r="F47" t="s">
        <v>138</v>
      </c>
      <c r="G47" t="s">
        <v>201</v>
      </c>
      <c r="R47" s="162" t="s">
        <v>174</v>
      </c>
      <c r="S47" s="162"/>
      <c r="T47" s="162"/>
      <c r="U47" s="54">
        <f>SUM(U35:U46)</f>
        <v>0</v>
      </c>
      <c r="V47" s="54">
        <f t="shared" ref="V47" si="40">SUM(V35:V46)</f>
        <v>400</v>
      </c>
      <c r="W47" s="54">
        <f t="shared" ref="W47" si="41">SUM(W35:W46)</f>
        <v>0</v>
      </c>
      <c r="X47" s="54">
        <f t="shared" ref="X47" si="42">SUM(X35:X46)</f>
        <v>0</v>
      </c>
      <c r="Y47" s="54">
        <f t="shared" ref="Y47" si="43">SUM(Y35:Y46)</f>
        <v>0</v>
      </c>
      <c r="Z47" s="54">
        <f t="shared" ref="Z47" si="44">SUM(Z35:Z46)</f>
        <v>0</v>
      </c>
      <c r="AA47" s="54">
        <f t="shared" ref="AA47" si="45">SUM(AA35:AA46)</f>
        <v>0</v>
      </c>
      <c r="AB47" s="54">
        <f t="shared" ref="AB47" si="46">SUM(AB35:AB46)</f>
        <v>0</v>
      </c>
      <c r="AC47" s="55">
        <f>SUM(AC35:AC46)</f>
        <v>400</v>
      </c>
    </row>
    <row r="48" spans="1:29">
      <c r="A48" s="2">
        <v>46065</v>
      </c>
      <c r="B48" s="3" t="s">
        <v>122</v>
      </c>
      <c r="C48" s="9"/>
      <c r="D48" s="33"/>
      <c r="E48" s="4">
        <v>700</v>
      </c>
      <c r="F48" t="s">
        <v>138</v>
      </c>
      <c r="G48" t="s">
        <v>202</v>
      </c>
    </row>
    <row r="49" spans="1:8">
      <c r="A49" s="2">
        <v>46066</v>
      </c>
      <c r="B49" s="3" t="s">
        <v>113</v>
      </c>
      <c r="C49" s="9"/>
      <c r="D49" s="33"/>
      <c r="E49" s="4">
        <v>600</v>
      </c>
      <c r="F49" t="s">
        <v>138</v>
      </c>
      <c r="G49" t="s">
        <v>201</v>
      </c>
    </row>
    <row r="50" spans="1:8">
      <c r="A50" s="2">
        <v>46069</v>
      </c>
      <c r="B50" s="3" t="s">
        <v>113</v>
      </c>
      <c r="C50" s="9"/>
      <c r="D50" s="33"/>
      <c r="E50" s="4">
        <v>500</v>
      </c>
      <c r="F50" t="s">
        <v>138</v>
      </c>
      <c r="G50" t="s">
        <v>201</v>
      </c>
      <c r="H50" t="s">
        <v>177</v>
      </c>
    </row>
    <row r="51" spans="1:8">
      <c r="A51" s="2">
        <v>46070</v>
      </c>
      <c r="B51" s="3" t="s">
        <v>123</v>
      </c>
      <c r="C51" s="9"/>
      <c r="D51" s="33"/>
      <c r="E51" s="4">
        <v>500</v>
      </c>
      <c r="F51" t="s">
        <v>138</v>
      </c>
      <c r="G51" t="s">
        <v>201</v>
      </c>
    </row>
    <row r="52" spans="1:8">
      <c r="A52" s="2">
        <v>46071</v>
      </c>
      <c r="B52" s="3" t="s">
        <v>116</v>
      </c>
      <c r="C52" s="9"/>
      <c r="D52" s="33"/>
      <c r="E52" s="4">
        <v>1000</v>
      </c>
      <c r="F52" t="s">
        <v>138</v>
      </c>
      <c r="G52" t="s">
        <v>202</v>
      </c>
    </row>
    <row r="53" spans="1:8">
      <c r="A53" s="2">
        <v>46071</v>
      </c>
      <c r="B53" s="3" t="s">
        <v>113</v>
      </c>
      <c r="C53" s="9"/>
      <c r="D53" s="33"/>
      <c r="E53" s="4">
        <v>500</v>
      </c>
      <c r="F53" t="s">
        <v>138</v>
      </c>
      <c r="G53" t="s">
        <v>201</v>
      </c>
    </row>
    <row r="54" spans="1:8">
      <c r="A54" s="2">
        <v>46076</v>
      </c>
      <c r="B54" s="3" t="s">
        <v>113</v>
      </c>
      <c r="C54" s="9"/>
      <c r="D54" s="33"/>
      <c r="E54" s="4">
        <v>700</v>
      </c>
      <c r="F54" t="s">
        <v>138</v>
      </c>
      <c r="G54" t="s">
        <v>201</v>
      </c>
    </row>
    <row r="55" spans="1:8">
      <c r="A55" s="2">
        <v>46077</v>
      </c>
      <c r="B55" s="3" t="s">
        <v>143</v>
      </c>
      <c r="C55" s="9"/>
      <c r="D55" s="33"/>
      <c r="E55" s="4">
        <v>1200</v>
      </c>
      <c r="F55" t="s">
        <v>26</v>
      </c>
      <c r="G55" t="s">
        <v>201</v>
      </c>
      <c r="H55" t="s">
        <v>371</v>
      </c>
    </row>
    <row r="56" spans="1:8">
      <c r="A56" s="2">
        <v>46077</v>
      </c>
      <c r="B56" s="3" t="s">
        <v>113</v>
      </c>
      <c r="C56" s="9"/>
      <c r="D56" s="33"/>
      <c r="E56" s="4">
        <v>800</v>
      </c>
      <c r="F56" t="s">
        <v>138</v>
      </c>
    </row>
    <row r="57" spans="1:8">
      <c r="A57" s="2">
        <v>46078</v>
      </c>
      <c r="B57" s="3" t="s">
        <v>121</v>
      </c>
      <c r="C57" s="9"/>
      <c r="D57" s="33"/>
      <c r="E57" s="4">
        <v>700</v>
      </c>
      <c r="F57" t="s">
        <v>138</v>
      </c>
    </row>
    <row r="58" spans="1:8">
      <c r="A58" s="2">
        <v>46079</v>
      </c>
      <c r="B58" s="3" t="s">
        <v>114</v>
      </c>
      <c r="C58" s="9"/>
      <c r="D58" s="33"/>
      <c r="E58" s="4">
        <v>500</v>
      </c>
      <c r="F58" t="s">
        <v>138</v>
      </c>
    </row>
    <row r="59" spans="1:8">
      <c r="A59" s="2">
        <v>46079</v>
      </c>
      <c r="B59" s="3" t="s">
        <v>113</v>
      </c>
      <c r="C59" s="9"/>
      <c r="D59" s="33"/>
      <c r="E59" s="4">
        <v>500</v>
      </c>
      <c r="F59" t="s">
        <v>138</v>
      </c>
      <c r="G59" t="s">
        <v>111</v>
      </c>
    </row>
    <row r="60" spans="1:8">
      <c r="A60" s="2">
        <v>46080</v>
      </c>
      <c r="B60" s="3" t="s">
        <v>114</v>
      </c>
      <c r="C60" s="9"/>
      <c r="D60" s="33"/>
      <c r="E60" s="4">
        <v>2000</v>
      </c>
      <c r="F60" t="s">
        <v>138</v>
      </c>
    </row>
    <row r="61" spans="1:8">
      <c r="A61" s="2">
        <v>46080</v>
      </c>
      <c r="B61" s="3" t="s">
        <v>117</v>
      </c>
      <c r="C61" s="9"/>
      <c r="D61" s="33"/>
      <c r="E61" s="4">
        <v>700</v>
      </c>
      <c r="F61" t="s">
        <v>138</v>
      </c>
    </row>
    <row r="62" spans="1:8">
      <c r="A62" s="2">
        <v>46082</v>
      </c>
      <c r="B62" s="3" t="s">
        <v>93</v>
      </c>
      <c r="C62" s="9"/>
      <c r="D62" s="33"/>
      <c r="E62" s="4">
        <v>1500</v>
      </c>
      <c r="F62" t="s">
        <v>138</v>
      </c>
    </row>
    <row r="63" spans="1:8">
      <c r="A63" s="2">
        <v>46083</v>
      </c>
      <c r="B63" s="3" t="s">
        <v>124</v>
      </c>
      <c r="C63" s="9"/>
      <c r="D63" s="33"/>
      <c r="E63" s="4">
        <v>200</v>
      </c>
      <c r="F63" t="s">
        <v>138</v>
      </c>
    </row>
    <row r="64" spans="1:8">
      <c r="A64" s="2">
        <v>46083</v>
      </c>
      <c r="B64" s="3" t="s">
        <v>117</v>
      </c>
      <c r="C64" s="9"/>
      <c r="D64" s="33"/>
      <c r="E64" s="4">
        <v>1400</v>
      </c>
      <c r="F64" t="s">
        <v>138</v>
      </c>
    </row>
    <row r="65" spans="1:8">
      <c r="A65" s="2">
        <v>46083</v>
      </c>
      <c r="B65" s="3" t="s">
        <v>125</v>
      </c>
      <c r="C65" s="9"/>
      <c r="D65" s="33"/>
      <c r="E65" s="4">
        <v>200</v>
      </c>
      <c r="F65" t="s">
        <v>138</v>
      </c>
    </row>
    <row r="66" spans="1:8">
      <c r="A66" s="2">
        <v>46085</v>
      </c>
      <c r="B66" s="3" t="s">
        <v>114</v>
      </c>
      <c r="C66" s="9"/>
      <c r="D66" s="33"/>
      <c r="E66" s="4">
        <v>500</v>
      </c>
      <c r="F66" t="s">
        <v>138</v>
      </c>
    </row>
    <row r="67" spans="1:8">
      <c r="A67" s="2">
        <v>46085</v>
      </c>
      <c r="B67" s="3" t="s">
        <v>144</v>
      </c>
      <c r="C67" s="9"/>
      <c r="D67" s="33"/>
      <c r="E67" s="4">
        <v>2000</v>
      </c>
      <c r="F67" t="s">
        <v>29</v>
      </c>
    </row>
    <row r="68" spans="1:8">
      <c r="A68" s="2">
        <v>46085</v>
      </c>
      <c r="B68" s="3" t="s">
        <v>114</v>
      </c>
      <c r="C68" s="9"/>
      <c r="D68" s="33"/>
      <c r="E68" s="4">
        <v>500</v>
      </c>
      <c r="F68" t="s">
        <v>138</v>
      </c>
    </row>
    <row r="69" spans="1:8">
      <c r="A69" s="2">
        <v>46086</v>
      </c>
      <c r="B69" s="3" t="s">
        <v>126</v>
      </c>
      <c r="C69" s="9"/>
      <c r="D69" s="33"/>
      <c r="E69" s="4">
        <v>600</v>
      </c>
      <c r="F69" t="s">
        <v>138</v>
      </c>
    </row>
    <row r="70" spans="1:8">
      <c r="A70" s="2">
        <v>46086</v>
      </c>
      <c r="B70" s="3" t="s">
        <v>116</v>
      </c>
      <c r="C70" s="9"/>
      <c r="D70" s="33"/>
      <c r="E70" s="4">
        <v>600</v>
      </c>
      <c r="F70" t="s">
        <v>138</v>
      </c>
    </row>
    <row r="71" spans="1:8">
      <c r="A71" s="2">
        <v>46086</v>
      </c>
      <c r="B71" s="3" t="s">
        <v>113</v>
      </c>
      <c r="C71" s="9"/>
      <c r="D71" s="33"/>
      <c r="E71" s="4">
        <v>700</v>
      </c>
      <c r="F71" t="s">
        <v>138</v>
      </c>
    </row>
    <row r="72" spans="1:8">
      <c r="A72" s="2">
        <v>46087</v>
      </c>
      <c r="B72" s="3" t="s">
        <v>93</v>
      </c>
      <c r="C72" s="9"/>
      <c r="D72" s="33"/>
      <c r="E72" s="4">
        <v>600</v>
      </c>
      <c r="F72" t="s">
        <v>138</v>
      </c>
    </row>
    <row r="73" spans="1:8">
      <c r="A73" s="2">
        <v>46088</v>
      </c>
      <c r="B73" s="3" t="s">
        <v>127</v>
      </c>
      <c r="C73" s="9"/>
      <c r="D73" s="33"/>
      <c r="E73" s="4">
        <v>1500</v>
      </c>
      <c r="F73" t="s">
        <v>138</v>
      </c>
    </row>
    <row r="74" spans="1:8">
      <c r="A74" s="2">
        <v>46090</v>
      </c>
      <c r="B74" s="3" t="s">
        <v>435</v>
      </c>
      <c r="C74" s="9"/>
      <c r="D74" s="33"/>
      <c r="E74" s="4">
        <v>225</v>
      </c>
      <c r="F74" t="s">
        <v>30</v>
      </c>
      <c r="H74" t="s">
        <v>436</v>
      </c>
    </row>
    <row r="75" spans="1:8">
      <c r="A75" s="2">
        <v>46090</v>
      </c>
      <c r="B75" s="3" t="s">
        <v>145</v>
      </c>
      <c r="C75" s="9"/>
      <c r="D75" s="33"/>
      <c r="E75" s="4">
        <v>3300</v>
      </c>
      <c r="F75" t="s">
        <v>26</v>
      </c>
      <c r="G75" t="s">
        <v>201</v>
      </c>
      <c r="H75" t="s">
        <v>180</v>
      </c>
    </row>
    <row r="76" spans="1:8">
      <c r="A76" s="2">
        <v>46090</v>
      </c>
      <c r="B76" s="3" t="s">
        <v>114</v>
      </c>
      <c r="C76" s="9"/>
      <c r="D76" s="33"/>
      <c r="E76" s="4">
        <v>700</v>
      </c>
      <c r="F76" t="s">
        <v>138</v>
      </c>
    </row>
    <row r="77" spans="1:8">
      <c r="A77" s="2">
        <v>46091</v>
      </c>
      <c r="B77" s="3" t="s">
        <v>113</v>
      </c>
      <c r="C77" s="9"/>
      <c r="D77" s="33"/>
      <c r="E77" s="4">
        <v>1200</v>
      </c>
      <c r="F77" t="s">
        <v>138</v>
      </c>
    </row>
    <row r="78" spans="1:8">
      <c r="A78" s="2">
        <v>46092</v>
      </c>
      <c r="B78" s="3" t="s">
        <v>116</v>
      </c>
      <c r="C78" s="9"/>
      <c r="D78" s="33"/>
      <c r="E78" s="4">
        <v>700</v>
      </c>
      <c r="F78" t="s">
        <v>138</v>
      </c>
    </row>
    <row r="79" spans="1:8">
      <c r="A79" s="2">
        <v>46093</v>
      </c>
      <c r="B79" s="3" t="s">
        <v>113</v>
      </c>
      <c r="C79" s="9"/>
      <c r="D79" s="33"/>
      <c r="E79" s="4">
        <v>800</v>
      </c>
      <c r="F79" t="s">
        <v>138</v>
      </c>
    </row>
    <row r="80" spans="1:8">
      <c r="A80" s="2">
        <v>46093</v>
      </c>
      <c r="B80" s="3" t="s">
        <v>146</v>
      </c>
      <c r="C80" s="9"/>
      <c r="D80" s="33"/>
      <c r="E80" s="4">
        <v>5950</v>
      </c>
      <c r="F80" t="s">
        <v>27</v>
      </c>
    </row>
    <row r="81" spans="1:8">
      <c r="A81" s="2">
        <v>46094</v>
      </c>
      <c r="B81" s="3" t="s">
        <v>128</v>
      </c>
      <c r="C81" s="9"/>
      <c r="D81" s="33"/>
      <c r="E81" s="4">
        <v>600</v>
      </c>
      <c r="F81" t="s">
        <v>138</v>
      </c>
    </row>
    <row r="82" spans="1:8">
      <c r="A82" s="2">
        <v>46094</v>
      </c>
      <c r="B82" s="3" t="s">
        <v>114</v>
      </c>
      <c r="C82" s="9"/>
      <c r="D82" s="33"/>
      <c r="E82" s="4">
        <v>400</v>
      </c>
      <c r="F82" t="s">
        <v>138</v>
      </c>
    </row>
    <row r="83" spans="1:8">
      <c r="A83" s="2">
        <v>46099</v>
      </c>
      <c r="B83" s="3" t="s">
        <v>93</v>
      </c>
      <c r="C83" s="9"/>
      <c r="D83" s="33"/>
      <c r="E83" s="4">
        <v>700</v>
      </c>
      <c r="F83" t="s">
        <v>138</v>
      </c>
    </row>
    <row r="84" spans="1:8">
      <c r="A84" s="2">
        <v>46099</v>
      </c>
      <c r="B84" s="3" t="s">
        <v>114</v>
      </c>
      <c r="C84" s="9"/>
      <c r="D84" s="33"/>
      <c r="E84" s="4">
        <v>600</v>
      </c>
      <c r="F84" t="s">
        <v>138</v>
      </c>
    </row>
    <row r="85" spans="1:8">
      <c r="A85" s="2">
        <v>46104</v>
      </c>
      <c r="B85" s="3" t="s">
        <v>93</v>
      </c>
      <c r="C85" s="9"/>
      <c r="D85" s="33"/>
      <c r="E85" s="4">
        <v>600</v>
      </c>
      <c r="F85" t="s">
        <v>138</v>
      </c>
    </row>
    <row r="86" spans="1:8">
      <c r="A86" s="2">
        <v>46104</v>
      </c>
      <c r="B86" s="3" t="s">
        <v>116</v>
      </c>
      <c r="C86" s="9"/>
      <c r="D86" s="33"/>
      <c r="E86" s="4">
        <v>700</v>
      </c>
      <c r="F86" t="s">
        <v>138</v>
      </c>
    </row>
    <row r="87" spans="1:8">
      <c r="A87" s="2">
        <v>46104</v>
      </c>
      <c r="B87" s="3" t="s">
        <v>129</v>
      </c>
      <c r="C87" s="9"/>
      <c r="D87" s="33"/>
      <c r="E87" s="4">
        <v>500</v>
      </c>
      <c r="F87" t="s">
        <v>138</v>
      </c>
    </row>
    <row r="88" spans="1:8">
      <c r="A88" s="2">
        <v>46104</v>
      </c>
      <c r="B88" s="3" t="s">
        <v>93</v>
      </c>
      <c r="C88" s="9"/>
      <c r="D88" s="33"/>
      <c r="E88" s="4">
        <v>500</v>
      </c>
      <c r="F88" t="s">
        <v>138</v>
      </c>
    </row>
    <row r="89" spans="1:8">
      <c r="A89" s="2">
        <v>46105</v>
      </c>
      <c r="B89" s="3" t="s">
        <v>113</v>
      </c>
      <c r="C89" s="9"/>
      <c r="D89" s="33"/>
      <c r="E89" s="4">
        <v>700</v>
      </c>
      <c r="F89" t="s">
        <v>138</v>
      </c>
    </row>
    <row r="90" spans="1:8">
      <c r="A90" s="2">
        <v>46082</v>
      </c>
      <c r="B90" s="3" t="s">
        <v>130</v>
      </c>
      <c r="C90" s="9"/>
      <c r="D90" s="33"/>
      <c r="E90" s="4">
        <v>200</v>
      </c>
      <c r="F90" t="s">
        <v>138</v>
      </c>
    </row>
    <row r="91" spans="1:8">
      <c r="A91" s="2">
        <v>46107</v>
      </c>
      <c r="B91" s="3" t="s">
        <v>113</v>
      </c>
      <c r="C91" s="9"/>
      <c r="D91" s="33"/>
      <c r="E91" s="4">
        <v>700</v>
      </c>
      <c r="F91" t="s">
        <v>138</v>
      </c>
    </row>
    <row r="92" spans="1:8">
      <c r="A92" s="2">
        <v>46108</v>
      </c>
      <c r="B92" s="3" t="s">
        <v>113</v>
      </c>
      <c r="C92" s="9"/>
      <c r="D92" s="33"/>
      <c r="E92" s="4">
        <v>800</v>
      </c>
      <c r="F92" t="s">
        <v>138</v>
      </c>
    </row>
    <row r="93" spans="1:8">
      <c r="A93" s="2">
        <v>46109</v>
      </c>
      <c r="B93" s="3" t="s">
        <v>117</v>
      </c>
      <c r="C93" s="9"/>
      <c r="D93" s="33"/>
      <c r="E93" s="4">
        <v>2000</v>
      </c>
      <c r="F93" t="s">
        <v>138</v>
      </c>
    </row>
    <row r="94" spans="1:8">
      <c r="A94" s="2">
        <v>46109</v>
      </c>
      <c r="B94" s="3" t="s">
        <v>113</v>
      </c>
      <c r="C94" s="9"/>
      <c r="D94" s="33"/>
      <c r="E94" s="4">
        <v>600</v>
      </c>
      <c r="F94" t="s">
        <v>138</v>
      </c>
    </row>
    <row r="95" spans="1:8">
      <c r="A95" s="2">
        <v>46111</v>
      </c>
      <c r="B95" s="3" t="s">
        <v>181</v>
      </c>
      <c r="C95" s="9"/>
      <c r="D95" s="33"/>
      <c r="E95" s="4">
        <v>200</v>
      </c>
      <c r="F95" t="s">
        <v>26</v>
      </c>
      <c r="G95" t="s">
        <v>201</v>
      </c>
      <c r="H95" t="s">
        <v>182</v>
      </c>
    </row>
    <row r="96" spans="1:8">
      <c r="A96" s="2">
        <v>46111</v>
      </c>
      <c r="B96" s="3" t="s">
        <v>114</v>
      </c>
      <c r="C96" s="9"/>
      <c r="D96" s="33"/>
      <c r="E96" s="4">
        <v>500</v>
      </c>
      <c r="F96" t="s">
        <v>138</v>
      </c>
    </row>
    <row r="97" spans="1:8">
      <c r="A97" s="2">
        <v>46112</v>
      </c>
      <c r="B97" s="3" t="s">
        <v>113</v>
      </c>
      <c r="C97" s="9"/>
      <c r="D97" s="33"/>
      <c r="E97" s="4">
        <v>1000</v>
      </c>
      <c r="F97" t="s">
        <v>138</v>
      </c>
    </row>
    <row r="98" spans="1:8">
      <c r="A98" s="2">
        <v>46112</v>
      </c>
      <c r="B98" s="3" t="s">
        <v>124</v>
      </c>
      <c r="C98" s="9"/>
      <c r="D98" s="33"/>
      <c r="E98" s="4">
        <v>700</v>
      </c>
      <c r="F98" t="s">
        <v>138</v>
      </c>
    </row>
    <row r="99" spans="1:8">
      <c r="A99" s="2">
        <v>46112</v>
      </c>
      <c r="B99" s="3" t="s">
        <v>113</v>
      </c>
      <c r="C99" s="9"/>
      <c r="D99" s="33"/>
      <c r="E99" s="4">
        <v>500</v>
      </c>
      <c r="F99" t="s">
        <v>138</v>
      </c>
    </row>
    <row r="100" spans="1:8">
      <c r="A100" s="2">
        <v>46113</v>
      </c>
      <c r="B100" s="3" t="s">
        <v>114</v>
      </c>
      <c r="C100" s="9"/>
      <c r="D100" s="33"/>
      <c r="E100" s="4">
        <v>700</v>
      </c>
      <c r="F100" t="s">
        <v>138</v>
      </c>
    </row>
    <row r="101" spans="1:8">
      <c r="A101" s="2">
        <v>46114</v>
      </c>
      <c r="B101" s="3" t="s">
        <v>117</v>
      </c>
      <c r="C101" s="9"/>
      <c r="D101" s="33"/>
      <c r="E101" s="4">
        <v>2000</v>
      </c>
      <c r="F101" t="s">
        <v>138</v>
      </c>
    </row>
    <row r="102" spans="1:8">
      <c r="A102" s="2">
        <v>46116</v>
      </c>
      <c r="B102" s="3" t="s">
        <v>117</v>
      </c>
      <c r="C102" s="9"/>
      <c r="D102" s="33"/>
      <c r="E102" s="4">
        <v>2000</v>
      </c>
      <c r="F102" t="s">
        <v>138</v>
      </c>
      <c r="H102" t="s">
        <v>799</v>
      </c>
    </row>
    <row r="103" spans="1:8">
      <c r="A103" s="2">
        <v>46116</v>
      </c>
      <c r="B103" s="3" t="s">
        <v>114</v>
      </c>
      <c r="C103" s="9"/>
      <c r="D103" s="33"/>
      <c r="E103" s="4">
        <v>500</v>
      </c>
      <c r="F103" t="s">
        <v>138</v>
      </c>
    </row>
    <row r="104" spans="1:8">
      <c r="A104" s="2">
        <v>46120</v>
      </c>
      <c r="B104" s="3" t="s">
        <v>134</v>
      </c>
      <c r="C104" s="9"/>
      <c r="D104" s="33"/>
      <c r="E104" s="4">
        <v>3500</v>
      </c>
      <c r="F104" t="s">
        <v>26</v>
      </c>
      <c r="G104" t="s">
        <v>201</v>
      </c>
      <c r="H104" t="s">
        <v>177</v>
      </c>
    </row>
    <row r="105" spans="1:8">
      <c r="A105" s="2">
        <v>46121</v>
      </c>
      <c r="B105" s="3" t="s">
        <v>114</v>
      </c>
      <c r="C105" s="9"/>
      <c r="D105" s="33"/>
      <c r="E105" s="4">
        <v>650</v>
      </c>
      <c r="F105" t="s">
        <v>138</v>
      </c>
    </row>
    <row r="106" spans="1:8">
      <c r="A106" s="2">
        <v>46122</v>
      </c>
      <c r="B106" s="3" t="s">
        <v>114</v>
      </c>
      <c r="C106" s="9"/>
      <c r="D106" s="33"/>
      <c r="E106" s="4">
        <v>500</v>
      </c>
      <c r="F106" t="s">
        <v>138</v>
      </c>
    </row>
    <row r="107" spans="1:8">
      <c r="A107" s="2">
        <v>46122</v>
      </c>
      <c r="B107" s="3" t="s">
        <v>131</v>
      </c>
      <c r="C107" s="9"/>
      <c r="D107" s="33"/>
      <c r="E107" s="4">
        <v>1000</v>
      </c>
      <c r="F107" t="s">
        <v>138</v>
      </c>
    </row>
    <row r="108" spans="1:8">
      <c r="A108" s="2">
        <v>46125</v>
      </c>
      <c r="B108" s="3" t="s">
        <v>120</v>
      </c>
      <c r="C108" s="9"/>
      <c r="D108" s="33"/>
      <c r="E108" s="4">
        <v>1000</v>
      </c>
      <c r="F108" t="s">
        <v>138</v>
      </c>
    </row>
    <row r="109" spans="1:8">
      <c r="A109" s="2">
        <v>46126</v>
      </c>
      <c r="B109" s="3" t="s">
        <v>127</v>
      </c>
      <c r="C109" s="9"/>
      <c r="D109" s="33"/>
      <c r="E109" s="4">
        <v>1500</v>
      </c>
      <c r="F109" t="s">
        <v>138</v>
      </c>
    </row>
    <row r="110" spans="1:8">
      <c r="A110" s="2">
        <v>46126</v>
      </c>
      <c r="B110" s="3" t="s">
        <v>127</v>
      </c>
      <c r="C110" s="9"/>
      <c r="D110" s="33"/>
      <c r="E110" s="4">
        <v>1500</v>
      </c>
      <c r="F110" t="s">
        <v>138</v>
      </c>
    </row>
    <row r="111" spans="1:8">
      <c r="A111" s="2">
        <v>46127</v>
      </c>
      <c r="B111" s="3" t="s">
        <v>127</v>
      </c>
      <c r="C111" s="9"/>
      <c r="D111" s="33"/>
      <c r="E111" s="4">
        <v>1000</v>
      </c>
      <c r="F111" t="s">
        <v>138</v>
      </c>
    </row>
    <row r="112" spans="1:8">
      <c r="A112" s="2">
        <v>46127</v>
      </c>
      <c r="B112" s="3" t="s">
        <v>127</v>
      </c>
      <c r="C112" s="9"/>
      <c r="D112" s="33"/>
      <c r="E112" s="4">
        <v>1000</v>
      </c>
      <c r="F112" t="s">
        <v>138</v>
      </c>
    </row>
    <row r="113" spans="1:8">
      <c r="A113" s="2">
        <v>46128</v>
      </c>
      <c r="B113" s="3" t="s">
        <v>113</v>
      </c>
      <c r="C113" s="9"/>
      <c r="D113" s="33"/>
      <c r="E113" s="4">
        <v>1600</v>
      </c>
      <c r="F113" t="s">
        <v>138</v>
      </c>
    </row>
    <row r="114" spans="1:8">
      <c r="A114" s="2">
        <v>46133</v>
      </c>
      <c r="B114" s="3" t="s">
        <v>124</v>
      </c>
      <c r="C114" s="9"/>
      <c r="D114" s="33"/>
      <c r="E114" s="4">
        <v>1500</v>
      </c>
      <c r="F114" t="s">
        <v>138</v>
      </c>
    </row>
    <row r="115" spans="1:8">
      <c r="A115" s="2">
        <v>46134</v>
      </c>
      <c r="B115" s="3" t="s">
        <v>124</v>
      </c>
      <c r="C115" s="9"/>
      <c r="D115" s="33"/>
      <c r="E115" s="4">
        <v>700</v>
      </c>
      <c r="F115" t="s">
        <v>138</v>
      </c>
    </row>
    <row r="116" spans="1:8">
      <c r="A116" s="2">
        <v>46136</v>
      </c>
      <c r="B116" s="3" t="s">
        <v>183</v>
      </c>
      <c r="C116" s="9"/>
      <c r="D116" s="33"/>
      <c r="E116" s="4">
        <v>1815</v>
      </c>
      <c r="F116" t="s">
        <v>26</v>
      </c>
      <c r="G116" t="s">
        <v>202</v>
      </c>
      <c r="H116" t="s">
        <v>184</v>
      </c>
    </row>
    <row r="117" spans="1:8">
      <c r="A117" s="2">
        <v>46136</v>
      </c>
      <c r="B117" s="3" t="s">
        <v>181</v>
      </c>
      <c r="C117" s="9"/>
      <c r="D117" s="33"/>
      <c r="E117" s="4">
        <v>200</v>
      </c>
      <c r="F117" t="s">
        <v>26</v>
      </c>
      <c r="G117" t="s">
        <v>201</v>
      </c>
      <c r="H117" t="s">
        <v>185</v>
      </c>
    </row>
    <row r="118" spans="1:8">
      <c r="A118" s="2">
        <v>46139</v>
      </c>
      <c r="B118" s="3" t="s">
        <v>116</v>
      </c>
      <c r="C118" s="9"/>
      <c r="D118" s="33"/>
      <c r="E118" s="4">
        <v>1000</v>
      </c>
      <c r="F118" t="s">
        <v>138</v>
      </c>
    </row>
    <row r="119" spans="1:8">
      <c r="A119" s="2">
        <v>46140</v>
      </c>
      <c r="B119" s="3" t="s">
        <v>117</v>
      </c>
      <c r="C119" s="9"/>
      <c r="D119" s="33"/>
      <c r="E119" s="4">
        <v>3000</v>
      </c>
      <c r="F119" t="s">
        <v>138</v>
      </c>
      <c r="G119" t="s">
        <v>202</v>
      </c>
      <c r="H119" t="s">
        <v>797</v>
      </c>
    </row>
    <row r="120" spans="1:8">
      <c r="A120" s="2">
        <v>46140</v>
      </c>
      <c r="B120" s="3" t="s">
        <v>132</v>
      </c>
      <c r="C120" s="9"/>
      <c r="D120" s="33"/>
      <c r="E120" s="4">
        <v>1000</v>
      </c>
      <c r="F120" t="s">
        <v>138</v>
      </c>
    </row>
    <row r="121" spans="1:8">
      <c r="A121" s="2">
        <v>46141</v>
      </c>
      <c r="B121" s="3" t="s">
        <v>133</v>
      </c>
      <c r="C121" s="9"/>
      <c r="D121" s="33"/>
      <c r="E121" s="4">
        <v>1000</v>
      </c>
      <c r="F121" t="s">
        <v>138</v>
      </c>
    </row>
    <row r="122" spans="1:8">
      <c r="A122" s="2">
        <v>46142</v>
      </c>
      <c r="B122" s="3" t="s">
        <v>124</v>
      </c>
      <c r="C122" s="9"/>
      <c r="D122" s="33"/>
      <c r="E122" s="4">
        <v>700</v>
      </c>
      <c r="F122" t="s">
        <v>138</v>
      </c>
    </row>
    <row r="123" spans="1:8">
      <c r="A123" s="2">
        <v>46142</v>
      </c>
      <c r="B123" s="3" t="s">
        <v>116</v>
      </c>
      <c r="C123" s="9"/>
      <c r="D123" s="33"/>
      <c r="E123" s="4">
        <v>1000</v>
      </c>
      <c r="F123" t="s">
        <v>138</v>
      </c>
    </row>
    <row r="124" spans="1:8">
      <c r="A124" s="2">
        <v>46146</v>
      </c>
      <c r="B124" s="3" t="s">
        <v>129</v>
      </c>
      <c r="C124" s="9"/>
      <c r="D124" s="33"/>
      <c r="E124" s="4">
        <v>1000</v>
      </c>
      <c r="F124" t="s">
        <v>138</v>
      </c>
    </row>
    <row r="125" spans="1:8">
      <c r="A125" s="2">
        <v>46146</v>
      </c>
      <c r="B125" s="3" t="s">
        <v>114</v>
      </c>
      <c r="C125" s="9"/>
      <c r="D125" s="33"/>
      <c r="E125" s="4">
        <v>1000</v>
      </c>
      <c r="F125" t="s">
        <v>138</v>
      </c>
    </row>
    <row r="126" spans="1:8">
      <c r="A126" s="2">
        <v>46147</v>
      </c>
      <c r="B126" s="3" t="s">
        <v>134</v>
      </c>
      <c r="C126" s="9"/>
      <c r="D126" s="33"/>
      <c r="E126" s="4">
        <v>700</v>
      </c>
      <c r="F126" t="s">
        <v>138</v>
      </c>
    </row>
    <row r="127" spans="1:8">
      <c r="A127" s="2">
        <v>46147</v>
      </c>
      <c r="B127" s="3" t="s">
        <v>116</v>
      </c>
      <c r="C127" s="9"/>
      <c r="D127" s="33"/>
      <c r="E127" s="4">
        <v>500</v>
      </c>
      <c r="F127" t="s">
        <v>138</v>
      </c>
    </row>
    <row r="128" spans="1:8">
      <c r="A128" s="2">
        <v>46150</v>
      </c>
      <c r="B128" s="3" t="s">
        <v>114</v>
      </c>
      <c r="C128" s="9"/>
      <c r="D128" s="33"/>
      <c r="E128" s="4">
        <v>600</v>
      </c>
      <c r="F128" t="s">
        <v>138</v>
      </c>
    </row>
    <row r="129" spans="1:8">
      <c r="A129" s="2">
        <v>46150</v>
      </c>
      <c r="B129" s="3" t="s">
        <v>114</v>
      </c>
      <c r="C129" s="9"/>
      <c r="D129" s="33"/>
      <c r="E129" s="4">
        <v>1000</v>
      </c>
      <c r="F129" t="s">
        <v>138</v>
      </c>
    </row>
    <row r="130" spans="1:8">
      <c r="A130" s="2">
        <v>46153</v>
      </c>
      <c r="B130" s="3" t="s">
        <v>114</v>
      </c>
      <c r="C130" s="9"/>
      <c r="D130" s="33"/>
      <c r="E130" s="4">
        <v>500</v>
      </c>
      <c r="F130" t="s">
        <v>138</v>
      </c>
    </row>
    <row r="131" spans="1:8">
      <c r="A131" s="2">
        <v>46153</v>
      </c>
      <c r="B131" s="3" t="s">
        <v>114</v>
      </c>
      <c r="C131" s="9"/>
      <c r="D131" s="33"/>
      <c r="E131" s="4">
        <v>1100</v>
      </c>
      <c r="F131" t="s">
        <v>138</v>
      </c>
    </row>
    <row r="132" spans="1:8">
      <c r="A132" s="2">
        <v>46157</v>
      </c>
      <c r="B132" s="3" t="s">
        <v>114</v>
      </c>
      <c r="C132" s="9"/>
      <c r="D132" s="33"/>
      <c r="E132" s="4">
        <v>500</v>
      </c>
      <c r="F132" t="s">
        <v>138</v>
      </c>
    </row>
    <row r="133" spans="1:8">
      <c r="A133" s="2">
        <v>46160</v>
      </c>
      <c r="B133" s="3" t="s">
        <v>124</v>
      </c>
      <c r="C133" s="9"/>
      <c r="D133" s="33"/>
      <c r="E133" s="4">
        <v>700</v>
      </c>
      <c r="F133" t="s">
        <v>138</v>
      </c>
    </row>
    <row r="134" spans="1:8">
      <c r="A134" s="2">
        <v>46161</v>
      </c>
      <c r="B134" s="3" t="s">
        <v>124</v>
      </c>
      <c r="C134" s="9"/>
      <c r="D134" s="33"/>
      <c r="E134" s="4">
        <v>1000</v>
      </c>
      <c r="F134" t="s">
        <v>138</v>
      </c>
    </row>
    <row r="135" spans="1:8">
      <c r="A135" s="2">
        <v>46161</v>
      </c>
      <c r="B135" s="3" t="s">
        <v>124</v>
      </c>
      <c r="C135" s="9"/>
      <c r="D135" s="33"/>
      <c r="E135" s="4">
        <v>1500</v>
      </c>
      <c r="F135" t="s">
        <v>138</v>
      </c>
    </row>
    <row r="136" spans="1:8">
      <c r="A136" s="2">
        <v>46161</v>
      </c>
      <c r="B136" s="3" t="s">
        <v>114</v>
      </c>
      <c r="C136" s="9"/>
      <c r="D136" s="33"/>
      <c r="E136" s="4">
        <v>1000</v>
      </c>
      <c r="F136" t="s">
        <v>138</v>
      </c>
    </row>
    <row r="137" spans="1:8">
      <c r="A137" s="2">
        <v>46162</v>
      </c>
      <c r="B137" s="3" t="s">
        <v>186</v>
      </c>
      <c r="C137" s="9"/>
      <c r="D137" s="33"/>
      <c r="E137" s="4">
        <v>880</v>
      </c>
      <c r="F137" t="s">
        <v>26</v>
      </c>
      <c r="G137" t="s">
        <v>201</v>
      </c>
      <c r="H137" t="s">
        <v>188</v>
      </c>
    </row>
    <row r="138" spans="1:8">
      <c r="A138" s="2">
        <v>46163</v>
      </c>
      <c r="B138" s="3" t="s">
        <v>187</v>
      </c>
      <c r="C138" s="9"/>
      <c r="D138" s="33"/>
      <c r="E138" s="4">
        <v>2250</v>
      </c>
      <c r="F138" t="s">
        <v>26</v>
      </c>
      <c r="G138" t="s">
        <v>201</v>
      </c>
      <c r="H138" t="s">
        <v>189</v>
      </c>
    </row>
    <row r="139" spans="1:8">
      <c r="A139" s="2">
        <v>46163</v>
      </c>
      <c r="B139" s="3" t="s">
        <v>124</v>
      </c>
      <c r="C139" s="9"/>
      <c r="D139" s="33"/>
      <c r="E139" s="4">
        <v>1500</v>
      </c>
      <c r="F139" t="s">
        <v>138</v>
      </c>
    </row>
    <row r="140" spans="1:8">
      <c r="A140" s="2">
        <v>46163</v>
      </c>
      <c r="B140" s="3" t="s">
        <v>124</v>
      </c>
      <c r="C140" s="9"/>
      <c r="D140" s="33"/>
      <c r="E140" s="4">
        <v>700</v>
      </c>
      <c r="F140" t="s">
        <v>138</v>
      </c>
    </row>
    <row r="141" spans="1:8">
      <c r="A141" s="2">
        <v>46163</v>
      </c>
      <c r="B141" s="3" t="s">
        <v>114</v>
      </c>
      <c r="C141" s="9"/>
      <c r="D141" s="33"/>
      <c r="E141" s="4">
        <v>1000</v>
      </c>
      <c r="F141" t="s">
        <v>138</v>
      </c>
    </row>
    <row r="142" spans="1:8">
      <c r="A142" s="2">
        <v>46168</v>
      </c>
      <c r="B142" s="3" t="s">
        <v>190</v>
      </c>
      <c r="C142" s="9"/>
      <c r="D142" s="33">
        <v>620</v>
      </c>
      <c r="E142" s="4"/>
      <c r="F142" t="s">
        <v>27</v>
      </c>
      <c r="H142" t="s">
        <v>797</v>
      </c>
    </row>
    <row r="143" spans="1:8">
      <c r="A143" s="2">
        <v>46168</v>
      </c>
      <c r="B143" s="3" t="s">
        <v>379</v>
      </c>
      <c r="C143" s="9"/>
      <c r="D143" s="33"/>
      <c r="E143" s="4">
        <v>800</v>
      </c>
      <c r="F143" t="str">
        <f>K10</f>
        <v>Transportkosten derden</v>
      </c>
      <c r="H143" t="s">
        <v>380</v>
      </c>
    </row>
    <row r="144" spans="1:8">
      <c r="A144" s="2">
        <v>46168</v>
      </c>
      <c r="B144" s="3" t="s">
        <v>124</v>
      </c>
      <c r="C144" s="9"/>
      <c r="D144" s="33"/>
      <c r="E144" s="4">
        <v>1000</v>
      </c>
      <c r="F144" t="s">
        <v>138</v>
      </c>
    </row>
    <row r="145" spans="1:8">
      <c r="A145" s="2">
        <v>46170</v>
      </c>
      <c r="B145" s="3" t="s">
        <v>127</v>
      </c>
      <c r="C145" s="9"/>
      <c r="D145" s="33"/>
      <c r="E145" s="4">
        <v>800</v>
      </c>
      <c r="F145" t="s">
        <v>138</v>
      </c>
    </row>
    <row r="146" spans="1:8">
      <c r="A146" s="2">
        <v>46170</v>
      </c>
      <c r="B146" s="3" t="s">
        <v>114</v>
      </c>
      <c r="C146" s="9"/>
      <c r="D146" s="33"/>
      <c r="E146" s="4">
        <v>700</v>
      </c>
      <c r="F146" t="s">
        <v>138</v>
      </c>
    </row>
    <row r="147" spans="1:8">
      <c r="A147" s="2">
        <v>46171</v>
      </c>
      <c r="B147" s="3" t="s">
        <v>798</v>
      </c>
      <c r="C147" s="9"/>
      <c r="D147" s="33"/>
      <c r="E147" s="4">
        <v>2500</v>
      </c>
      <c r="F147" t="s">
        <v>29</v>
      </c>
      <c r="H147" t="s">
        <v>797</v>
      </c>
    </row>
    <row r="148" spans="1:8">
      <c r="A148" s="2">
        <v>46171</v>
      </c>
      <c r="B148" s="3" t="s">
        <v>124</v>
      </c>
      <c r="C148" s="9"/>
      <c r="D148" s="33"/>
      <c r="E148" s="4">
        <v>1000</v>
      </c>
      <c r="F148" t="s">
        <v>138</v>
      </c>
    </row>
    <row r="149" spans="1:8">
      <c r="A149" s="2">
        <v>46176</v>
      </c>
      <c r="B149" s="3" t="s">
        <v>124</v>
      </c>
      <c r="C149" s="9"/>
      <c r="D149" s="33"/>
      <c r="E149" s="4">
        <v>800</v>
      </c>
      <c r="F149" t="s">
        <v>138</v>
      </c>
    </row>
    <row r="150" spans="1:8">
      <c r="A150" s="2">
        <v>46176</v>
      </c>
      <c r="B150" s="3" t="s">
        <v>124</v>
      </c>
      <c r="C150" s="9"/>
      <c r="D150" s="33"/>
      <c r="E150" s="4">
        <v>1000</v>
      </c>
      <c r="F150" t="s">
        <v>138</v>
      </c>
    </row>
    <row r="151" spans="1:8">
      <c r="A151" s="2">
        <v>46177</v>
      </c>
      <c r="B151" s="3" t="s">
        <v>124</v>
      </c>
      <c r="C151" s="9"/>
      <c r="D151" s="33"/>
      <c r="E151" s="4">
        <v>1000</v>
      </c>
      <c r="F151" t="s">
        <v>138</v>
      </c>
    </row>
    <row r="152" spans="1:8">
      <c r="A152" s="2">
        <v>46181</v>
      </c>
      <c r="B152" s="3" t="s">
        <v>124</v>
      </c>
      <c r="C152" s="9"/>
      <c r="D152" s="33"/>
      <c r="E152" s="4">
        <v>1500</v>
      </c>
      <c r="F152" t="s">
        <v>138</v>
      </c>
    </row>
    <row r="153" spans="1:8">
      <c r="A153" s="2">
        <v>46182</v>
      </c>
      <c r="B153" s="3" t="s">
        <v>190</v>
      </c>
      <c r="C153" s="9"/>
      <c r="D153" s="33">
        <v>200</v>
      </c>
      <c r="E153" s="4">
        <v>600</v>
      </c>
      <c r="F153" t="s">
        <v>26</v>
      </c>
      <c r="G153" t="s">
        <v>201</v>
      </c>
      <c r="H153" t="s">
        <v>191</v>
      </c>
    </row>
    <row r="154" spans="1:8">
      <c r="A154" s="2">
        <v>46182</v>
      </c>
      <c r="B154" s="3" t="s">
        <v>93</v>
      </c>
      <c r="C154" s="9"/>
      <c r="D154" s="33"/>
      <c r="E154" s="4">
        <v>1000</v>
      </c>
      <c r="F154" t="s">
        <v>138</v>
      </c>
    </row>
    <row r="155" spans="1:8">
      <c r="A155" s="2">
        <v>46183</v>
      </c>
      <c r="B155" s="3" t="s">
        <v>113</v>
      </c>
      <c r="C155" s="9"/>
      <c r="D155" s="33"/>
      <c r="E155" s="4">
        <v>1000</v>
      </c>
      <c r="F155" t="s">
        <v>138</v>
      </c>
    </row>
    <row r="156" spans="1:8">
      <c r="A156" s="2">
        <v>46183</v>
      </c>
      <c r="B156" s="3" t="s">
        <v>124</v>
      </c>
      <c r="C156" s="9"/>
      <c r="D156" s="33"/>
      <c r="E156" s="4">
        <v>1000</v>
      </c>
      <c r="F156" t="s">
        <v>138</v>
      </c>
    </row>
    <row r="157" spans="1:8">
      <c r="A157" s="2">
        <v>46183</v>
      </c>
      <c r="B157" s="3" t="s">
        <v>113</v>
      </c>
      <c r="C157" s="9"/>
      <c r="D157" s="33"/>
      <c r="E157" s="4">
        <v>1000</v>
      </c>
      <c r="F157" t="s">
        <v>138</v>
      </c>
    </row>
    <row r="158" spans="1:8">
      <c r="A158" s="2">
        <v>46184</v>
      </c>
      <c r="B158" s="3" t="s">
        <v>135</v>
      </c>
      <c r="C158" s="9"/>
      <c r="D158" s="33"/>
      <c r="E158" s="4">
        <v>3750</v>
      </c>
      <c r="F158" t="s">
        <v>138</v>
      </c>
    </row>
    <row r="159" spans="1:8">
      <c r="A159" s="2">
        <v>46185</v>
      </c>
      <c r="B159" s="3" t="s">
        <v>113</v>
      </c>
      <c r="C159" s="9"/>
      <c r="D159" s="33"/>
      <c r="E159" s="4">
        <v>1500</v>
      </c>
      <c r="F159" t="s">
        <v>138</v>
      </c>
    </row>
    <row r="160" spans="1:8">
      <c r="A160" s="2">
        <v>46189</v>
      </c>
      <c r="B160" s="3" t="s">
        <v>192</v>
      </c>
      <c r="C160" s="9"/>
      <c r="D160" s="33"/>
      <c r="E160" s="4">
        <v>715</v>
      </c>
      <c r="F160" t="s">
        <v>26</v>
      </c>
      <c r="G160" t="s">
        <v>201</v>
      </c>
      <c r="H160" t="s">
        <v>185</v>
      </c>
    </row>
    <row r="161" spans="1:8">
      <c r="A161" s="2">
        <v>46189</v>
      </c>
      <c r="B161" s="3" t="s">
        <v>192</v>
      </c>
      <c r="C161" s="9"/>
      <c r="D161" s="33"/>
      <c r="E161" s="4">
        <v>137.5</v>
      </c>
      <c r="F161" t="s">
        <v>26</v>
      </c>
      <c r="G161" t="s">
        <v>201</v>
      </c>
      <c r="H161" t="s">
        <v>193</v>
      </c>
    </row>
    <row r="162" spans="1:8">
      <c r="A162" s="2">
        <v>46189</v>
      </c>
      <c r="B162" s="3" t="s">
        <v>113</v>
      </c>
      <c r="C162" s="9"/>
      <c r="D162" s="33"/>
      <c r="E162" s="4">
        <v>1000</v>
      </c>
      <c r="F162" t="s">
        <v>138</v>
      </c>
    </row>
    <row r="163" spans="1:8">
      <c r="A163" s="2">
        <v>46190</v>
      </c>
      <c r="B163" s="3" t="s">
        <v>194</v>
      </c>
      <c r="C163" s="9"/>
      <c r="D163" s="33"/>
      <c r="E163" s="4">
        <v>750</v>
      </c>
      <c r="F163" t="s">
        <v>26</v>
      </c>
      <c r="G163" t="s">
        <v>201</v>
      </c>
      <c r="H163" t="s">
        <v>199</v>
      </c>
    </row>
    <row r="164" spans="1:8">
      <c r="A164" s="2">
        <v>46190</v>
      </c>
      <c r="B164" s="3" t="s">
        <v>749</v>
      </c>
      <c r="C164" s="9"/>
      <c r="D164" s="33"/>
      <c r="E164" s="4">
        <v>1200</v>
      </c>
      <c r="F164" t="s">
        <v>138</v>
      </c>
      <c r="H164" t="s">
        <v>182</v>
      </c>
    </row>
    <row r="165" spans="1:8">
      <c r="A165" s="2">
        <v>46190</v>
      </c>
      <c r="B165" s="3" t="s">
        <v>195</v>
      </c>
      <c r="C165" s="9"/>
      <c r="D165" s="33"/>
      <c r="E165" s="4">
        <v>26400</v>
      </c>
      <c r="F165" t="s">
        <v>26</v>
      </c>
      <c r="G165" t="s">
        <v>201</v>
      </c>
      <c r="H165" t="s">
        <v>182</v>
      </c>
    </row>
    <row r="166" spans="1:8">
      <c r="A166" s="2">
        <v>46190</v>
      </c>
      <c r="B166" s="3" t="s">
        <v>132</v>
      </c>
      <c r="C166" s="9"/>
      <c r="D166" s="33"/>
      <c r="E166" s="4">
        <v>1000</v>
      </c>
      <c r="F166" t="s">
        <v>138</v>
      </c>
    </row>
    <row r="167" spans="1:8">
      <c r="A167" s="2">
        <v>46190</v>
      </c>
      <c r="B167" s="3" t="s">
        <v>134</v>
      </c>
      <c r="C167" s="9"/>
      <c r="D167" s="33"/>
      <c r="E167" s="4">
        <v>1500</v>
      </c>
      <c r="F167" t="s">
        <v>138</v>
      </c>
    </row>
    <row r="168" spans="1:8">
      <c r="A168" s="2">
        <v>46191</v>
      </c>
      <c r="B168" s="3" t="s">
        <v>113</v>
      </c>
      <c r="C168" s="9"/>
      <c r="D168" s="33"/>
      <c r="E168" s="4">
        <v>2000</v>
      </c>
      <c r="F168" t="s">
        <v>138</v>
      </c>
    </row>
    <row r="169" spans="1:8">
      <c r="A169" s="2">
        <v>46195</v>
      </c>
      <c r="B169" s="3" t="s">
        <v>114</v>
      </c>
      <c r="C169" s="9"/>
      <c r="D169" s="33"/>
      <c r="E169" s="4">
        <v>600</v>
      </c>
      <c r="F169" t="s">
        <v>138</v>
      </c>
    </row>
    <row r="170" spans="1:8">
      <c r="A170" s="2">
        <v>46195</v>
      </c>
      <c r="B170" s="3" t="s">
        <v>190</v>
      </c>
      <c r="C170" s="9">
        <v>50</v>
      </c>
      <c r="D170" s="33"/>
      <c r="E170" s="4"/>
      <c r="F170" t="s">
        <v>26</v>
      </c>
      <c r="G170" t="s">
        <v>201</v>
      </c>
      <c r="H170" t="s">
        <v>196</v>
      </c>
    </row>
    <row r="171" spans="1:8">
      <c r="A171" s="2">
        <v>46196</v>
      </c>
      <c r="B171" s="3" t="s">
        <v>124</v>
      </c>
      <c r="C171" s="9"/>
      <c r="D171" s="33"/>
      <c r="E171" s="4">
        <v>1000</v>
      </c>
      <c r="F171" t="s">
        <v>138</v>
      </c>
    </row>
    <row r="172" spans="1:8">
      <c r="A172" s="2">
        <v>46196</v>
      </c>
      <c r="B172" s="3" t="s">
        <v>124</v>
      </c>
      <c r="C172" s="9"/>
      <c r="D172" s="33"/>
      <c r="E172" s="4">
        <v>1000</v>
      </c>
      <c r="F172" t="s">
        <v>138</v>
      </c>
    </row>
    <row r="173" spans="1:8">
      <c r="A173" s="2">
        <v>46197</v>
      </c>
      <c r="B173" s="3" t="s">
        <v>113</v>
      </c>
      <c r="C173" s="9"/>
      <c r="D173" s="33"/>
      <c r="E173" s="4">
        <v>1200</v>
      </c>
      <c r="F173" t="s">
        <v>138</v>
      </c>
    </row>
    <row r="174" spans="1:8">
      <c r="A174" s="2">
        <v>46198</v>
      </c>
      <c r="B174" s="3" t="s">
        <v>93</v>
      </c>
      <c r="C174" s="9"/>
      <c r="D174" s="33"/>
      <c r="E174" s="4">
        <v>800</v>
      </c>
      <c r="F174" t="s">
        <v>138</v>
      </c>
    </row>
    <row r="175" spans="1:8">
      <c r="A175" s="2">
        <v>46199</v>
      </c>
      <c r="B175" s="3" t="s">
        <v>137</v>
      </c>
      <c r="C175" s="9"/>
      <c r="D175" s="33"/>
      <c r="E175" s="4">
        <v>1500</v>
      </c>
      <c r="F175" t="s">
        <v>138</v>
      </c>
    </row>
    <row r="176" spans="1:8">
      <c r="A176" s="2">
        <v>46202</v>
      </c>
      <c r="B176" s="3" t="s">
        <v>197</v>
      </c>
      <c r="C176" s="9"/>
      <c r="D176" s="33"/>
      <c r="E176" s="4">
        <v>500</v>
      </c>
      <c r="F176" t="s">
        <v>26</v>
      </c>
      <c r="G176" t="s">
        <v>202</v>
      </c>
      <c r="H176" t="s">
        <v>198</v>
      </c>
    </row>
    <row r="177" spans="1:8">
      <c r="A177" s="2">
        <v>46202</v>
      </c>
      <c r="B177" s="3" t="s">
        <v>114</v>
      </c>
      <c r="C177" s="9"/>
      <c r="D177" s="33"/>
      <c r="E177" s="4">
        <v>800</v>
      </c>
      <c r="F177" t="s">
        <v>138</v>
      </c>
    </row>
    <row r="178" spans="1:8">
      <c r="A178" s="2">
        <v>46202</v>
      </c>
      <c r="B178" s="3" t="s">
        <v>134</v>
      </c>
      <c r="C178" s="9"/>
      <c r="D178" s="33"/>
      <c r="E178" s="4">
        <v>1000</v>
      </c>
      <c r="F178" t="s">
        <v>138</v>
      </c>
    </row>
    <row r="179" spans="1:8">
      <c r="A179" s="2">
        <v>46206</v>
      </c>
      <c r="B179" s="3" t="s">
        <v>134</v>
      </c>
      <c r="C179" s="9"/>
      <c r="D179" s="33"/>
      <c r="E179" s="4">
        <v>1000</v>
      </c>
      <c r="F179" t="s">
        <v>138</v>
      </c>
      <c r="G179" t="s">
        <v>202</v>
      </c>
      <c r="H179" t="s">
        <v>185</v>
      </c>
    </row>
    <row r="180" spans="1:8">
      <c r="A180" s="2">
        <v>46209</v>
      </c>
      <c r="B180" s="3" t="s">
        <v>299</v>
      </c>
      <c r="C180" s="9"/>
      <c r="D180" s="33"/>
      <c r="E180" s="4">
        <v>2100</v>
      </c>
      <c r="F180" t="s">
        <v>26</v>
      </c>
      <c r="G180" t="s">
        <v>201</v>
      </c>
      <c r="H180" t="s">
        <v>196</v>
      </c>
    </row>
    <row r="181" spans="1:8">
      <c r="A181" s="2">
        <v>46209</v>
      </c>
      <c r="B181" s="3" t="s">
        <v>299</v>
      </c>
      <c r="C181" s="9"/>
      <c r="D181" s="33"/>
      <c r="E181" s="4">
        <v>2800</v>
      </c>
      <c r="F181" t="s">
        <v>26</v>
      </c>
      <c r="G181" t="s">
        <v>201</v>
      </c>
      <c r="H181" t="s">
        <v>177</v>
      </c>
    </row>
    <row r="182" spans="1:8">
      <c r="A182" s="2">
        <v>46209</v>
      </c>
      <c r="B182" s="3" t="s">
        <v>298</v>
      </c>
      <c r="D182" s="15"/>
      <c r="E182" s="4">
        <v>2000</v>
      </c>
      <c r="F182" t="s">
        <v>27</v>
      </c>
      <c r="G182" t="s">
        <v>201</v>
      </c>
      <c r="H182" t="s">
        <v>189</v>
      </c>
    </row>
    <row r="183" spans="1:8">
      <c r="A183" s="2">
        <v>46209</v>
      </c>
      <c r="B183" s="3" t="s">
        <v>304</v>
      </c>
      <c r="C183" s="6"/>
      <c r="D183" s="16"/>
      <c r="E183" s="4">
        <v>1400</v>
      </c>
      <c r="F183" t="str">
        <f>K8</f>
        <v>Onderdelen</v>
      </c>
      <c r="G183" t="s">
        <v>201</v>
      </c>
      <c r="H183" t="s">
        <v>305</v>
      </c>
    </row>
    <row r="184" spans="1:8">
      <c r="A184" s="2">
        <v>46217</v>
      </c>
      <c r="B184" s="3" t="s">
        <v>113</v>
      </c>
      <c r="D184" s="15"/>
      <c r="E184" s="4">
        <v>1000</v>
      </c>
      <c r="F184" t="s">
        <v>138</v>
      </c>
      <c r="G184" t="s">
        <v>202</v>
      </c>
      <c r="H184" t="s">
        <v>182</v>
      </c>
    </row>
    <row r="185" spans="1:8">
      <c r="A185" s="2">
        <v>46220</v>
      </c>
      <c r="B185" s="3" t="s">
        <v>749</v>
      </c>
      <c r="D185" s="15"/>
      <c r="E185" s="4">
        <v>1200</v>
      </c>
      <c r="F185" t="s">
        <v>138</v>
      </c>
      <c r="H185" t="s">
        <v>1012</v>
      </c>
    </row>
    <row r="186" spans="1:8">
      <c r="A186" s="2">
        <v>46220</v>
      </c>
      <c r="B186" s="3" t="s">
        <v>113</v>
      </c>
      <c r="D186" s="15"/>
      <c r="E186" s="4">
        <v>1000</v>
      </c>
      <c r="F186" t="s">
        <v>138</v>
      </c>
      <c r="H186" t="s">
        <v>189</v>
      </c>
    </row>
    <row r="187" spans="1:8">
      <c r="A187" s="2">
        <v>46223</v>
      </c>
      <c r="B187" s="3" t="s">
        <v>114</v>
      </c>
      <c r="D187" s="15"/>
      <c r="E187" s="4">
        <v>1000</v>
      </c>
      <c r="F187" t="s">
        <v>138</v>
      </c>
      <c r="G187" t="s">
        <v>201</v>
      </c>
      <c r="H187" t="s">
        <v>177</v>
      </c>
    </row>
    <row r="188" spans="1:8">
      <c r="A188" s="2">
        <v>46224</v>
      </c>
      <c r="B188" s="3" t="s">
        <v>124</v>
      </c>
      <c r="D188" s="15"/>
      <c r="E188" s="4">
        <v>1200</v>
      </c>
      <c r="F188" t="s">
        <v>138</v>
      </c>
      <c r="H188" t="s">
        <v>1013</v>
      </c>
    </row>
    <row r="189" spans="1:8">
      <c r="A189" s="2">
        <v>46227</v>
      </c>
      <c r="B189" s="3" t="s">
        <v>749</v>
      </c>
      <c r="D189" s="15"/>
      <c r="E189" s="4">
        <v>700</v>
      </c>
      <c r="F189" t="s">
        <v>138</v>
      </c>
      <c r="G189" t="s">
        <v>202</v>
      </c>
      <c r="H189" t="s">
        <v>189</v>
      </c>
    </row>
    <row r="190" spans="1:8">
      <c r="A190" s="2">
        <v>46230</v>
      </c>
      <c r="B190" s="3" t="s">
        <v>190</v>
      </c>
      <c r="D190" s="15"/>
      <c r="E190" s="4">
        <v>6000</v>
      </c>
      <c r="F190" t="s">
        <v>26</v>
      </c>
      <c r="G190" t="s">
        <v>202</v>
      </c>
      <c r="H190" t="s">
        <v>800</v>
      </c>
    </row>
    <row r="191" spans="1:8">
      <c r="A191" s="2">
        <v>46231</v>
      </c>
      <c r="B191" s="3" t="s">
        <v>113</v>
      </c>
      <c r="D191" s="15"/>
      <c r="E191" s="4">
        <v>500</v>
      </c>
      <c r="F191" t="s">
        <v>138</v>
      </c>
      <c r="G191" t="s">
        <v>201</v>
      </c>
      <c r="H191" t="s">
        <v>177</v>
      </c>
    </row>
    <row r="192" spans="1:8">
      <c r="A192" s="2">
        <v>46232</v>
      </c>
      <c r="B192" s="3" t="s">
        <v>124</v>
      </c>
      <c r="D192" s="15"/>
      <c r="E192" s="4">
        <v>1500</v>
      </c>
      <c r="F192" t="s">
        <v>138</v>
      </c>
      <c r="G192" t="s">
        <v>202</v>
      </c>
      <c r="H192" t="s">
        <v>177</v>
      </c>
    </row>
    <row r="193" spans="1:8">
      <c r="A193" s="2">
        <v>46233</v>
      </c>
      <c r="B193" s="3" t="s">
        <v>124</v>
      </c>
      <c r="D193" s="15"/>
      <c r="E193" s="4">
        <v>1000</v>
      </c>
      <c r="F193" t="s">
        <v>138</v>
      </c>
      <c r="G193" t="s">
        <v>202</v>
      </c>
      <c r="H193" t="s">
        <v>182</v>
      </c>
    </row>
    <row r="194" spans="1:8">
      <c r="A194" s="2">
        <v>46234</v>
      </c>
      <c r="B194" s="3" t="s">
        <v>114</v>
      </c>
      <c r="D194" s="15"/>
      <c r="E194" s="4">
        <v>500</v>
      </c>
      <c r="F194" t="s">
        <v>138</v>
      </c>
      <c r="G194" t="s">
        <v>201</v>
      </c>
      <c r="H194" t="s">
        <v>196</v>
      </c>
    </row>
    <row r="195" spans="1:8">
      <c r="A195" s="2">
        <v>46237</v>
      </c>
      <c r="B195" s="3" t="s">
        <v>114</v>
      </c>
      <c r="D195" s="15"/>
      <c r="E195" s="4">
        <v>1000</v>
      </c>
      <c r="F195" t="s">
        <v>138</v>
      </c>
      <c r="G195" t="s">
        <v>202</v>
      </c>
      <c r="H195" t="s">
        <v>196</v>
      </c>
    </row>
    <row r="196" spans="1:8">
      <c r="A196" s="2">
        <v>46238</v>
      </c>
      <c r="B196" s="3" t="s">
        <v>113</v>
      </c>
      <c r="D196" s="15"/>
      <c r="E196" s="4">
        <v>1000</v>
      </c>
      <c r="F196" t="s">
        <v>138</v>
      </c>
      <c r="H196" t="s">
        <v>185</v>
      </c>
    </row>
    <row r="197" spans="1:8">
      <c r="A197" s="2">
        <v>46238</v>
      </c>
      <c r="B197" s="3" t="s">
        <v>134</v>
      </c>
      <c r="D197" s="15"/>
      <c r="E197" s="4">
        <v>3150</v>
      </c>
      <c r="F197" t="s">
        <v>26</v>
      </c>
      <c r="G197" t="s">
        <v>202</v>
      </c>
      <c r="H197" t="s">
        <v>1012</v>
      </c>
    </row>
    <row r="198" spans="1:8">
      <c r="A198" s="2">
        <v>46239</v>
      </c>
      <c r="B198" s="3" t="s">
        <v>114</v>
      </c>
      <c r="D198" s="15"/>
      <c r="E198" s="4">
        <v>1000</v>
      </c>
      <c r="F198" t="s">
        <v>138</v>
      </c>
      <c r="G198" t="s">
        <v>202</v>
      </c>
      <c r="H198" t="s">
        <v>182</v>
      </c>
    </row>
    <row r="199" spans="1:8">
      <c r="A199" s="2">
        <v>46240</v>
      </c>
      <c r="B199" s="3" t="s">
        <v>124</v>
      </c>
      <c r="D199" s="15"/>
      <c r="E199" s="4">
        <v>650</v>
      </c>
      <c r="F199" t="s">
        <v>138</v>
      </c>
      <c r="H199" t="s">
        <v>1012</v>
      </c>
    </row>
    <row r="200" spans="1:8">
      <c r="A200" s="2">
        <v>46240</v>
      </c>
      <c r="B200" s="3" t="s">
        <v>124</v>
      </c>
      <c r="D200" s="15"/>
      <c r="E200" s="4">
        <v>1500</v>
      </c>
      <c r="F200" t="s">
        <v>138</v>
      </c>
      <c r="H200" t="s">
        <v>1013</v>
      </c>
    </row>
    <row r="201" spans="1:8">
      <c r="A201" s="2">
        <v>46240</v>
      </c>
      <c r="B201" s="3" t="s">
        <v>114</v>
      </c>
      <c r="D201" s="15"/>
      <c r="E201" s="4">
        <v>800</v>
      </c>
      <c r="F201" t="s">
        <v>138</v>
      </c>
      <c r="H201" t="s">
        <v>196</v>
      </c>
    </row>
    <row r="202" spans="1:8">
      <c r="A202" s="2">
        <v>46244</v>
      </c>
      <c r="B202" s="3" t="s">
        <v>114</v>
      </c>
      <c r="D202" s="15"/>
      <c r="E202" s="4">
        <v>1000</v>
      </c>
      <c r="F202" t="s">
        <v>138</v>
      </c>
      <c r="H202" t="s">
        <v>182</v>
      </c>
    </row>
    <row r="203" spans="1:8">
      <c r="A203" s="2">
        <v>46244</v>
      </c>
      <c r="B203" s="3" t="s">
        <v>134</v>
      </c>
      <c r="D203" s="15"/>
      <c r="E203" s="4">
        <v>500</v>
      </c>
      <c r="F203" t="s">
        <v>138</v>
      </c>
      <c r="H203" t="s">
        <v>177</v>
      </c>
    </row>
    <row r="204" spans="1:8">
      <c r="A204" s="2">
        <v>46245</v>
      </c>
      <c r="B204" s="3" t="s">
        <v>113</v>
      </c>
      <c r="D204" s="15"/>
      <c r="E204" s="4">
        <v>1000</v>
      </c>
      <c r="F204" t="s">
        <v>138</v>
      </c>
      <c r="H204" t="s">
        <v>196</v>
      </c>
    </row>
    <row r="205" spans="1:8">
      <c r="A205" s="2"/>
      <c r="B205" s="3"/>
      <c r="D205" s="15"/>
      <c r="E205" s="4"/>
    </row>
    <row r="206" spans="1:8">
      <c r="A206" s="2"/>
      <c r="B206" s="3"/>
      <c r="D206" s="15"/>
      <c r="E206" s="4"/>
    </row>
    <row r="207" spans="1:8">
      <c r="A207" s="2"/>
      <c r="B207" s="3"/>
      <c r="D207" s="15"/>
      <c r="E207" s="4"/>
    </row>
    <row r="208" spans="1:8">
      <c r="A208" s="2"/>
      <c r="B208" s="3"/>
      <c r="D208" s="15"/>
      <c r="E208" s="4"/>
    </row>
    <row r="209" spans="1:5">
      <c r="A209" s="2"/>
      <c r="B209" s="3"/>
      <c r="D209" s="15"/>
      <c r="E209" s="4"/>
    </row>
    <row r="210" spans="1:5">
      <c r="A210" s="2"/>
      <c r="B210" s="3"/>
      <c r="D210" s="15"/>
      <c r="E210" s="4"/>
    </row>
    <row r="211" spans="1:5">
      <c r="A211" s="2"/>
      <c r="B211" s="3"/>
      <c r="D211" s="15"/>
      <c r="E211" s="4"/>
    </row>
    <row r="212" spans="1:5">
      <c r="A212" s="2"/>
      <c r="B212" s="3"/>
      <c r="D212" s="15"/>
      <c r="E212" s="4"/>
    </row>
    <row r="213" spans="1:5">
      <c r="A213" s="2"/>
      <c r="B213" s="3"/>
      <c r="D213" s="15"/>
      <c r="E213" s="4"/>
    </row>
    <row r="214" spans="1:5">
      <c r="A214" s="2"/>
      <c r="B214" s="3"/>
      <c r="D214" s="15"/>
      <c r="E214" s="4"/>
    </row>
    <row r="215" spans="1:5">
      <c r="A215" s="2"/>
      <c r="B215" s="3"/>
      <c r="D215" s="15"/>
      <c r="E215" s="4"/>
    </row>
    <row r="216" spans="1:5">
      <c r="A216" s="2"/>
      <c r="B216" s="3"/>
      <c r="D216" s="15"/>
      <c r="E216" s="4"/>
    </row>
    <row r="217" spans="1:5">
      <c r="D217" s="15"/>
    </row>
    <row r="218" spans="1:5" ht="16.2">
      <c r="C218" s="10">
        <f>SUM(C9:C217)</f>
        <v>400</v>
      </c>
      <c r="D218" s="12">
        <f>SUM(D9:D217)</f>
        <v>820</v>
      </c>
      <c r="E218" s="11">
        <f>SUM(E9:E217)</f>
        <v>233086.5</v>
      </c>
    </row>
  </sheetData>
  <autoFilter ref="A2:H184" xr:uid="{00000000-0001-0000-0300-000000000000}"/>
  <mergeCells count="8">
    <mergeCell ref="R31:T31"/>
    <mergeCell ref="R33:AC33"/>
    <mergeCell ref="R47:T47"/>
    <mergeCell ref="M2:O2"/>
    <mergeCell ref="R1:AC1"/>
    <mergeCell ref="R15:T15"/>
    <mergeCell ref="K1:O1"/>
    <mergeCell ref="R17:AC17"/>
  </mergeCells>
  <conditionalFormatting sqref="E4:E188 E190:E216">
    <cfRule type="cellIs" dxfId="8" priority="3" operator="lessThan">
      <formula>0</formula>
    </cfRule>
  </conditionalFormatting>
  <conditionalFormatting sqref="E189">
    <cfRule type="cellIs" dxfId="7" priority="2" operator="lessThan">
      <formula>0</formula>
    </cfRule>
  </conditionalFormatting>
  <conditionalFormatting sqref="E3">
    <cfRule type="cellIs" dxfId="6" priority="1" operator="lessThan">
      <formula>0</formula>
    </cfRule>
  </conditionalFormatting>
  <pageMargins left="0.75" right="0.75" top="1" bottom="1" header="0.5" footer="0.5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AA31"/>
  <sheetViews>
    <sheetView workbookViewId="0">
      <selection activeCell="G22" sqref="G22"/>
    </sheetView>
  </sheetViews>
  <sheetFormatPr defaultRowHeight="14.4"/>
  <cols>
    <col min="1" max="1" width="11.44140625" customWidth="1"/>
    <col min="2" max="2" width="23" customWidth="1"/>
    <col min="3" max="3" width="13.6640625" customWidth="1"/>
    <col min="4" max="4" width="13.21875" customWidth="1"/>
    <col min="5" max="5" width="15.33203125" customWidth="1"/>
    <col min="6" max="6" width="5.33203125" customWidth="1"/>
    <col min="7" max="7" width="20.6640625" customWidth="1"/>
    <col min="10" max="10" width="20.6640625" customWidth="1"/>
    <col min="11" max="11" width="14.109375" customWidth="1"/>
    <col min="12" max="13" width="12.77734375" customWidth="1"/>
    <col min="16" max="16" width="12.77734375" customWidth="1"/>
    <col min="17" max="17" width="10.44140625" customWidth="1"/>
    <col min="18" max="18" width="12.33203125" customWidth="1"/>
    <col min="19" max="19" width="12.88671875" customWidth="1"/>
    <col min="20" max="20" width="12.77734375" customWidth="1"/>
    <col min="25" max="25" width="14.88671875" customWidth="1"/>
    <col min="27" max="27" width="15.77734375" customWidth="1"/>
  </cols>
  <sheetData>
    <row r="1" spans="1:27">
      <c r="A1" s="160" t="s">
        <v>269</v>
      </c>
      <c r="B1" s="160"/>
      <c r="C1" s="160"/>
      <c r="D1" s="160"/>
      <c r="E1" s="160"/>
      <c r="F1" s="160"/>
      <c r="G1" s="160"/>
      <c r="J1" s="160" t="s">
        <v>289</v>
      </c>
      <c r="K1" s="160"/>
      <c r="L1" s="160"/>
      <c r="M1" s="79"/>
      <c r="O1" s="160" t="s">
        <v>273</v>
      </c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</row>
    <row r="2" spans="1:27">
      <c r="A2" s="30" t="s">
        <v>87</v>
      </c>
      <c r="B2" s="30" t="s">
        <v>1</v>
      </c>
      <c r="C2" s="30" t="s">
        <v>110</v>
      </c>
      <c r="D2" s="30" t="s">
        <v>109</v>
      </c>
      <c r="E2" s="30" t="s">
        <v>0</v>
      </c>
      <c r="F2" s="30" t="s">
        <v>290</v>
      </c>
      <c r="G2" s="30" t="s">
        <v>147</v>
      </c>
      <c r="H2" s="1"/>
      <c r="J2" s="29" t="s">
        <v>0</v>
      </c>
      <c r="K2" s="29" t="s">
        <v>109</v>
      </c>
      <c r="L2" s="29" t="s">
        <v>110</v>
      </c>
      <c r="M2" s="77"/>
      <c r="O2" s="29" t="s">
        <v>268</v>
      </c>
      <c r="P2" s="29" t="s">
        <v>163</v>
      </c>
      <c r="Q2" s="29" t="s">
        <v>271</v>
      </c>
      <c r="R2" s="29" t="str">
        <f>J3</f>
        <v>Onderhoud machines</v>
      </c>
      <c r="S2" s="29" t="str">
        <f>J4</f>
        <v>Reserveonderdelen</v>
      </c>
      <c r="T2" s="29" t="str">
        <f>J5</f>
        <v>Zaagbladen</v>
      </c>
      <c r="U2" s="29" t="str">
        <f>J6</f>
        <v>Frezen</v>
      </c>
      <c r="V2" s="29" t="str">
        <f>J7</f>
        <v>Compressor onderhoud</v>
      </c>
      <c r="W2" s="29" t="str">
        <f>J8</f>
        <v>CNC onderhoud</v>
      </c>
      <c r="X2" s="23" t="str">
        <f>J9</f>
        <v>Afzuiginstallatie</v>
      </c>
      <c r="Y2" s="23" t="str">
        <f>J10</f>
        <v>Gereedschappen</v>
      </c>
      <c r="Z2" s="23" t="str">
        <f>J11</f>
        <v>Brandstof machines</v>
      </c>
      <c r="AA2" s="50" t="s">
        <v>272</v>
      </c>
    </row>
    <row r="3" spans="1:27" ht="16.2">
      <c r="A3" s="2">
        <v>46044</v>
      </c>
      <c r="B3" s="2" t="s">
        <v>100</v>
      </c>
      <c r="C3" s="65"/>
      <c r="D3" s="4">
        <v>225</v>
      </c>
      <c r="E3" t="s">
        <v>40</v>
      </c>
      <c r="F3">
        <v>3</v>
      </c>
      <c r="G3" t="s">
        <v>387</v>
      </c>
      <c r="J3" s="5" t="s">
        <v>33</v>
      </c>
      <c r="K3" s="13">
        <f t="shared" ref="K3:K11" si="0">SUMIFS($D:$D,$E:$E,J3)</f>
        <v>0</v>
      </c>
      <c r="L3" s="15">
        <f t="shared" ref="L3:L11" si="1">SUMIFS($C:$C,$E:$E,J3)</f>
        <v>0</v>
      </c>
      <c r="M3" s="15"/>
      <c r="O3" s="20" t="s">
        <v>151</v>
      </c>
      <c r="P3" s="19">
        <v>46023</v>
      </c>
      <c r="Q3" s="19">
        <v>46053</v>
      </c>
      <c r="R3" s="13">
        <f>SUMIFS($D:$D,$E:$E,J$3,$A:$A,"&gt;="&amp;$P3,$A:$A,"&lt;="&amp;$Q3)</f>
        <v>0</v>
      </c>
      <c r="S3" s="13">
        <f>SUMIFS($D:$D,$E:$E,J$4,$A:$A,"&gt;="&amp;$P3,$A:$A,"&lt;="&amp;$Q3)</f>
        <v>100</v>
      </c>
      <c r="T3" s="13">
        <f>SUMIFS($D:$D,$E:$E,J$5,$A:$A,"&gt;="&amp;$P3,$A:$A,"&lt;="&amp;$Q3)</f>
        <v>0</v>
      </c>
      <c r="U3" s="13">
        <f>SUMIFS($D:$D,$E:$E,J$6,$A:$A,"&gt;="&amp;$P3,$A:$A,"&lt;="&amp;$Q3)</f>
        <v>0</v>
      </c>
      <c r="V3" s="13">
        <f>SUMIFS($D:$D,$E:$E,J$7,$A:$A,"&gt;="&amp;$P3,$A:$A,"&lt;="&amp;$Q3)</f>
        <v>0</v>
      </c>
      <c r="W3" s="13">
        <f>SUMIFS($D:$D,$E:$E,J$8,$A:$A,"&gt;="&amp;$P3,$A:$A,"&lt;="&amp;$Q3)</f>
        <v>0</v>
      </c>
      <c r="X3" s="13">
        <f>SUMIFS($D:$D,$E:$E,J$9,$A:$A,"&gt;="&amp;$P3,$A:$A,"&lt;="&amp;$Q3)</f>
        <v>0</v>
      </c>
      <c r="Y3" s="13">
        <f>SUMIFS($D:$D,$E:$E,J$10,$A:$A,"&gt;="&amp;$P3,$A:$A,"&lt;="&amp;$Q3)</f>
        <v>485</v>
      </c>
      <c r="Z3" s="13">
        <f>SUMIFS($D:$D,$E:$E,J$11,$A:$A,"&gt;="&amp;$P3,$A:$A,"&lt;="&amp;$Q3)</f>
        <v>0</v>
      </c>
      <c r="AA3" s="28">
        <f t="shared" ref="AA3:AA14" si="2">SUM(R3:Z3)</f>
        <v>585</v>
      </c>
    </row>
    <row r="4" spans="1:27" ht="16.2">
      <c r="A4" s="2">
        <v>46044</v>
      </c>
      <c r="B4" s="2" t="s">
        <v>100</v>
      </c>
      <c r="C4" s="65"/>
      <c r="D4" s="4">
        <v>100</v>
      </c>
      <c r="E4" t="str">
        <f>J4</f>
        <v>Reserveonderdelen</v>
      </c>
      <c r="F4">
        <v>1</v>
      </c>
      <c r="G4" t="s">
        <v>388</v>
      </c>
      <c r="J4" s="5" t="s">
        <v>34</v>
      </c>
      <c r="K4" s="13">
        <f t="shared" si="0"/>
        <v>340</v>
      </c>
      <c r="L4" s="15">
        <f t="shared" si="1"/>
        <v>0</v>
      </c>
      <c r="M4" s="15"/>
      <c r="O4" s="20" t="s">
        <v>152</v>
      </c>
      <c r="P4" s="19">
        <v>46054</v>
      </c>
      <c r="Q4" s="19">
        <v>46081</v>
      </c>
      <c r="R4" s="13">
        <f t="shared" ref="R4:R14" si="3">SUMIFS($D:$D,$E:$E,J$3,$A:$A,"&gt;="&amp;$P4,$A:$A,"&lt;="&amp;$Q4)</f>
        <v>0</v>
      </c>
      <c r="S4" s="13">
        <f t="shared" ref="S4:S14" si="4">SUMIFS($D:$D,$E:$E,J$4,$A:$A,"&gt;="&amp;$P4,$A:$A,"&lt;="&amp;$Q4)</f>
        <v>0</v>
      </c>
      <c r="T4" s="13">
        <f t="shared" ref="T4:T13" si="5">SUMIFS($D:$D,$E:$E,J$5,$A:$A,"&gt;="&amp;$P4,$A:$A,"&lt;="&amp;$Q4)</f>
        <v>0</v>
      </c>
      <c r="U4" s="13">
        <f t="shared" ref="U4:U14" si="6">SUMIFS($D:$D,$E:$E,J$6,$A:$A,"&gt;="&amp;$P4,$A:$A,"&lt;="&amp;$Q4)</f>
        <v>0</v>
      </c>
      <c r="V4" s="13">
        <f t="shared" ref="V4:V14" si="7">SUMIFS($D:$D,$E:$E,J$7,$A:$A,"&gt;="&amp;$P4,$A:$A,"&lt;="&amp;$Q4)</f>
        <v>0</v>
      </c>
      <c r="W4" s="13">
        <f t="shared" ref="W4:W14" si="8">SUMIFS($D:$D,$E:$E,J$8,$A:$A,"&gt;="&amp;$P4,$A:$A,"&lt;="&amp;$Q4)</f>
        <v>0</v>
      </c>
      <c r="X4" s="13">
        <f t="shared" ref="X4:X14" si="9">SUMIFS($D:$D,$E:$E,J$9,$A:$A,"&gt;="&amp;$P4,$A:$A,"&lt;="&amp;$Q4)</f>
        <v>0</v>
      </c>
      <c r="Y4" s="13">
        <f t="shared" ref="Y4:Y14" si="10">SUMIFS($D:$D,$E:$E,J$10,$A:$A,"&gt;="&amp;$P4,$A:$A,"&lt;="&amp;$Q4)</f>
        <v>875</v>
      </c>
      <c r="Z4" s="13">
        <f t="shared" ref="Z4:Z14" si="11">SUMIFS($D:$D,$E:$E,J$11,$A:$A,"&gt;="&amp;$P4,$A:$A,"&lt;="&amp;$Q4)</f>
        <v>0</v>
      </c>
      <c r="AA4" s="28">
        <f t="shared" si="2"/>
        <v>875</v>
      </c>
    </row>
    <row r="5" spans="1:27" ht="16.2">
      <c r="A5" s="2">
        <v>46050</v>
      </c>
      <c r="B5" s="2" t="s">
        <v>102</v>
      </c>
      <c r="C5" s="65"/>
      <c r="D5" s="4">
        <v>260</v>
      </c>
      <c r="E5" t="s">
        <v>40</v>
      </c>
      <c r="G5" t="s">
        <v>331</v>
      </c>
      <c r="J5" s="5" t="s">
        <v>35</v>
      </c>
      <c r="K5" s="13">
        <f t="shared" si="0"/>
        <v>5305</v>
      </c>
      <c r="L5" s="15">
        <f t="shared" si="1"/>
        <v>0</v>
      </c>
      <c r="M5" s="15"/>
      <c r="O5" s="20" t="s">
        <v>153</v>
      </c>
      <c r="P5" s="19">
        <v>46082</v>
      </c>
      <c r="Q5" s="19">
        <v>46112</v>
      </c>
      <c r="R5" s="13">
        <f t="shared" si="3"/>
        <v>0</v>
      </c>
      <c r="S5" s="13">
        <f t="shared" si="4"/>
        <v>0</v>
      </c>
      <c r="T5" s="13">
        <f t="shared" si="5"/>
        <v>0</v>
      </c>
      <c r="U5" s="13">
        <f t="shared" si="6"/>
        <v>0</v>
      </c>
      <c r="V5" s="13">
        <f t="shared" si="7"/>
        <v>0</v>
      </c>
      <c r="W5" s="13">
        <f t="shared" si="8"/>
        <v>0</v>
      </c>
      <c r="X5" s="13">
        <f t="shared" si="9"/>
        <v>0</v>
      </c>
      <c r="Y5" s="13">
        <f t="shared" si="10"/>
        <v>110</v>
      </c>
      <c r="Z5" s="13">
        <f t="shared" si="11"/>
        <v>0</v>
      </c>
      <c r="AA5" s="28">
        <f t="shared" si="2"/>
        <v>110</v>
      </c>
    </row>
    <row r="6" spans="1:27" ht="16.2">
      <c r="A6" s="2">
        <v>46057</v>
      </c>
      <c r="B6" s="2" t="s">
        <v>101</v>
      </c>
      <c r="C6" s="65"/>
      <c r="D6" s="4">
        <v>875</v>
      </c>
      <c r="E6" t="s">
        <v>40</v>
      </c>
      <c r="G6" t="s">
        <v>391</v>
      </c>
      <c r="J6" s="5" t="s">
        <v>36</v>
      </c>
      <c r="K6" s="13">
        <f t="shared" si="0"/>
        <v>0</v>
      </c>
      <c r="L6" s="15">
        <f t="shared" si="1"/>
        <v>0</v>
      </c>
      <c r="M6" s="15"/>
      <c r="O6" s="20" t="s">
        <v>154</v>
      </c>
      <c r="P6" s="19">
        <v>46113</v>
      </c>
      <c r="Q6" s="19">
        <v>46142</v>
      </c>
      <c r="R6" s="13">
        <f t="shared" si="3"/>
        <v>0</v>
      </c>
      <c r="S6" s="13">
        <f t="shared" si="4"/>
        <v>0</v>
      </c>
      <c r="T6" s="13">
        <f t="shared" si="5"/>
        <v>2880</v>
      </c>
      <c r="U6" s="13">
        <f t="shared" si="6"/>
        <v>0</v>
      </c>
      <c r="V6" s="13">
        <f t="shared" si="7"/>
        <v>0</v>
      </c>
      <c r="W6" s="13">
        <f t="shared" si="8"/>
        <v>0</v>
      </c>
      <c r="X6" s="13">
        <f t="shared" si="9"/>
        <v>0</v>
      </c>
      <c r="Y6" s="13">
        <f t="shared" si="10"/>
        <v>4445</v>
      </c>
      <c r="Z6" s="13">
        <f t="shared" si="11"/>
        <v>0</v>
      </c>
      <c r="AA6" s="28">
        <f t="shared" si="2"/>
        <v>7325</v>
      </c>
    </row>
    <row r="7" spans="1:27" ht="16.2">
      <c r="A7" s="2">
        <v>46085</v>
      </c>
      <c r="B7" s="2" t="s">
        <v>98</v>
      </c>
      <c r="C7" s="65"/>
      <c r="D7" s="4">
        <v>110</v>
      </c>
      <c r="E7" t="s">
        <v>40</v>
      </c>
      <c r="G7" t="s">
        <v>393</v>
      </c>
      <c r="J7" s="5" t="s">
        <v>37</v>
      </c>
      <c r="K7" s="13">
        <f t="shared" si="0"/>
        <v>0</v>
      </c>
      <c r="L7" s="15">
        <f t="shared" si="1"/>
        <v>0</v>
      </c>
      <c r="M7" s="15"/>
      <c r="O7" s="20" t="s">
        <v>155</v>
      </c>
      <c r="P7" s="19">
        <v>46143</v>
      </c>
      <c r="Q7" s="19">
        <v>46173</v>
      </c>
      <c r="R7" s="13">
        <f t="shared" si="3"/>
        <v>0</v>
      </c>
      <c r="S7" s="13">
        <f t="shared" si="4"/>
        <v>0</v>
      </c>
      <c r="T7" s="13">
        <f t="shared" si="5"/>
        <v>265</v>
      </c>
      <c r="U7" s="13">
        <f t="shared" si="6"/>
        <v>0</v>
      </c>
      <c r="V7" s="13">
        <f t="shared" si="7"/>
        <v>0</v>
      </c>
      <c r="W7" s="13">
        <f t="shared" si="8"/>
        <v>0</v>
      </c>
      <c r="X7" s="13">
        <f t="shared" si="9"/>
        <v>0</v>
      </c>
      <c r="Y7" s="13">
        <f t="shared" si="10"/>
        <v>3090</v>
      </c>
      <c r="Z7" s="13">
        <f t="shared" si="11"/>
        <v>0</v>
      </c>
      <c r="AA7" s="28">
        <f t="shared" si="2"/>
        <v>3355</v>
      </c>
    </row>
    <row r="8" spans="1:27" ht="16.2">
      <c r="A8" s="2">
        <v>46120</v>
      </c>
      <c r="B8" s="2" t="s">
        <v>100</v>
      </c>
      <c r="C8" s="65"/>
      <c r="D8" s="4">
        <v>150</v>
      </c>
      <c r="E8" t="s">
        <v>40</v>
      </c>
      <c r="G8" t="s">
        <v>352</v>
      </c>
      <c r="J8" s="5" t="s">
        <v>38</v>
      </c>
      <c r="K8" s="13">
        <f t="shared" si="0"/>
        <v>0</v>
      </c>
      <c r="L8" s="15">
        <f t="shared" si="1"/>
        <v>0</v>
      </c>
      <c r="M8" s="15"/>
      <c r="O8" s="20" t="s">
        <v>156</v>
      </c>
      <c r="P8" s="19">
        <v>46174</v>
      </c>
      <c r="Q8" s="19">
        <v>46203</v>
      </c>
      <c r="R8" s="13">
        <f t="shared" si="3"/>
        <v>0</v>
      </c>
      <c r="S8" s="13">
        <f t="shared" si="4"/>
        <v>240</v>
      </c>
      <c r="T8" s="13">
        <f>SUMIFS($D:$D,$E:$E,J$5,$A:$A,"&gt;="&amp;$P8,$A:$A,"&lt;="&amp;$Q8)</f>
        <v>0</v>
      </c>
      <c r="U8" s="13">
        <f t="shared" si="6"/>
        <v>0</v>
      </c>
      <c r="V8" s="13">
        <f t="shared" si="7"/>
        <v>0</v>
      </c>
      <c r="W8" s="13">
        <f t="shared" si="8"/>
        <v>0</v>
      </c>
      <c r="X8" s="13">
        <f t="shared" si="9"/>
        <v>0</v>
      </c>
      <c r="Y8" s="13">
        <f t="shared" si="10"/>
        <v>1990</v>
      </c>
      <c r="Z8" s="13">
        <f t="shared" si="11"/>
        <v>0</v>
      </c>
      <c r="AA8" s="28">
        <f t="shared" si="2"/>
        <v>2230</v>
      </c>
    </row>
    <row r="9" spans="1:27" ht="16.2">
      <c r="A9" s="2">
        <v>46121</v>
      </c>
      <c r="B9" s="2" t="s">
        <v>94</v>
      </c>
      <c r="C9" s="65">
        <v>20</v>
      </c>
      <c r="D9" s="4"/>
      <c r="E9" t="s">
        <v>40</v>
      </c>
      <c r="G9" t="s">
        <v>395</v>
      </c>
      <c r="J9" s="5" t="s">
        <v>39</v>
      </c>
      <c r="K9" s="13">
        <f t="shared" si="0"/>
        <v>0</v>
      </c>
      <c r="L9" s="15">
        <f t="shared" si="1"/>
        <v>0</v>
      </c>
      <c r="M9" s="15"/>
      <c r="O9" s="20" t="s">
        <v>157</v>
      </c>
      <c r="P9" s="19">
        <v>46204</v>
      </c>
      <c r="Q9" s="19">
        <v>46234</v>
      </c>
      <c r="R9" s="13">
        <f t="shared" si="3"/>
        <v>0</v>
      </c>
      <c r="S9" s="13">
        <f t="shared" si="4"/>
        <v>0</v>
      </c>
      <c r="T9" s="13">
        <f t="shared" si="5"/>
        <v>2160</v>
      </c>
      <c r="U9" s="13">
        <f t="shared" si="6"/>
        <v>0</v>
      </c>
      <c r="V9" s="13">
        <f t="shared" si="7"/>
        <v>0</v>
      </c>
      <c r="W9" s="13">
        <f t="shared" si="8"/>
        <v>0</v>
      </c>
      <c r="X9" s="13">
        <f t="shared" si="9"/>
        <v>0</v>
      </c>
      <c r="Y9" s="13">
        <f t="shared" si="10"/>
        <v>0</v>
      </c>
      <c r="Z9" s="13">
        <f t="shared" si="11"/>
        <v>0</v>
      </c>
      <c r="AA9" s="28">
        <f t="shared" si="2"/>
        <v>2160</v>
      </c>
    </row>
    <row r="10" spans="1:27" ht="16.2">
      <c r="A10" s="2">
        <v>46126</v>
      </c>
      <c r="B10" s="2"/>
      <c r="C10" s="65"/>
      <c r="D10" s="4">
        <v>545</v>
      </c>
      <c r="E10" t="s">
        <v>40</v>
      </c>
      <c r="G10" t="s">
        <v>403</v>
      </c>
      <c r="J10" s="5" t="s">
        <v>40</v>
      </c>
      <c r="K10" s="13">
        <f t="shared" si="0"/>
        <v>10995</v>
      </c>
      <c r="L10" s="15">
        <f t="shared" si="1"/>
        <v>165</v>
      </c>
      <c r="M10" s="15"/>
      <c r="O10" s="20" t="s">
        <v>158</v>
      </c>
      <c r="P10" s="19">
        <v>46235</v>
      </c>
      <c r="Q10" s="19">
        <v>46265</v>
      </c>
      <c r="R10" s="13">
        <f t="shared" si="3"/>
        <v>0</v>
      </c>
      <c r="S10" s="13">
        <f t="shared" si="4"/>
        <v>0</v>
      </c>
      <c r="T10" s="13">
        <f t="shared" si="5"/>
        <v>0</v>
      </c>
      <c r="U10" s="13">
        <f t="shared" si="6"/>
        <v>0</v>
      </c>
      <c r="V10" s="13">
        <f t="shared" si="7"/>
        <v>0</v>
      </c>
      <c r="W10" s="13">
        <f t="shared" si="8"/>
        <v>0</v>
      </c>
      <c r="X10" s="13">
        <f t="shared" si="9"/>
        <v>0</v>
      </c>
      <c r="Y10" s="13">
        <f t="shared" si="10"/>
        <v>0</v>
      </c>
      <c r="Z10" s="13">
        <f t="shared" si="11"/>
        <v>0</v>
      </c>
      <c r="AA10" s="28">
        <f t="shared" si="2"/>
        <v>0</v>
      </c>
    </row>
    <row r="11" spans="1:27" ht="16.2">
      <c r="A11" s="2">
        <v>46129</v>
      </c>
      <c r="B11" s="2" t="s">
        <v>401</v>
      </c>
      <c r="C11" s="65"/>
      <c r="D11" s="4">
        <v>3750</v>
      </c>
      <c r="E11" t="s">
        <v>40</v>
      </c>
      <c r="G11" t="s">
        <v>402</v>
      </c>
      <c r="J11" s="5" t="s">
        <v>203</v>
      </c>
      <c r="K11" s="13">
        <f t="shared" si="0"/>
        <v>0</v>
      </c>
      <c r="L11" s="15">
        <f t="shared" si="1"/>
        <v>0</v>
      </c>
      <c r="M11" s="15"/>
      <c r="O11" s="20" t="s">
        <v>159</v>
      </c>
      <c r="P11" s="19">
        <v>46266</v>
      </c>
      <c r="Q11" s="19">
        <v>46295</v>
      </c>
      <c r="R11" s="13">
        <f t="shared" si="3"/>
        <v>0</v>
      </c>
      <c r="S11" s="13">
        <f t="shared" si="4"/>
        <v>0</v>
      </c>
      <c r="T11" s="13">
        <f t="shared" si="5"/>
        <v>0</v>
      </c>
      <c r="U11" s="13">
        <f t="shared" si="6"/>
        <v>0</v>
      </c>
      <c r="V11" s="13">
        <f t="shared" si="7"/>
        <v>0</v>
      </c>
      <c r="W11" s="13">
        <f t="shared" si="8"/>
        <v>0</v>
      </c>
      <c r="X11" s="13">
        <f t="shared" si="9"/>
        <v>0</v>
      </c>
      <c r="Y11" s="13">
        <f t="shared" si="10"/>
        <v>0</v>
      </c>
      <c r="Z11" s="13">
        <f t="shared" si="11"/>
        <v>0</v>
      </c>
      <c r="AA11" s="28">
        <f t="shared" si="2"/>
        <v>0</v>
      </c>
    </row>
    <row r="12" spans="1:27" ht="16.2">
      <c r="A12" s="2">
        <v>46140</v>
      </c>
      <c r="B12" s="2" t="s">
        <v>328</v>
      </c>
      <c r="C12" s="65"/>
      <c r="D12" s="4">
        <v>2880</v>
      </c>
      <c r="E12" t="str">
        <f>J5</f>
        <v>Zaagbladen</v>
      </c>
      <c r="F12">
        <v>8</v>
      </c>
      <c r="G12" t="s">
        <v>329</v>
      </c>
      <c r="K12" s="27"/>
      <c r="L12" s="27"/>
      <c r="M12" s="27"/>
      <c r="O12" s="20" t="s">
        <v>160</v>
      </c>
      <c r="P12" s="19">
        <v>46296</v>
      </c>
      <c r="Q12" s="19">
        <v>46326</v>
      </c>
      <c r="R12" s="13">
        <f t="shared" si="3"/>
        <v>0</v>
      </c>
      <c r="S12" s="13">
        <f t="shared" si="4"/>
        <v>0</v>
      </c>
      <c r="T12" s="13">
        <f t="shared" si="5"/>
        <v>0</v>
      </c>
      <c r="U12" s="13">
        <f t="shared" si="6"/>
        <v>0</v>
      </c>
      <c r="V12" s="13">
        <f t="shared" si="7"/>
        <v>0</v>
      </c>
      <c r="W12" s="13">
        <f t="shared" si="8"/>
        <v>0</v>
      </c>
      <c r="X12" s="13">
        <f t="shared" si="9"/>
        <v>0</v>
      </c>
      <c r="Y12" s="13">
        <f t="shared" si="10"/>
        <v>0</v>
      </c>
      <c r="Z12" s="13">
        <f t="shared" si="11"/>
        <v>0</v>
      </c>
      <c r="AA12" s="28">
        <f t="shared" si="2"/>
        <v>0</v>
      </c>
    </row>
    <row r="13" spans="1:27" ht="16.2">
      <c r="A13" s="2">
        <v>46149</v>
      </c>
      <c r="B13" s="2" t="s">
        <v>98</v>
      </c>
      <c r="C13" s="65"/>
      <c r="D13" s="4">
        <v>3090</v>
      </c>
      <c r="E13" t="s">
        <v>40</v>
      </c>
      <c r="G13" t="s">
        <v>400</v>
      </c>
      <c r="K13" s="67">
        <f>SUM(K3:K11)</f>
        <v>16640</v>
      </c>
      <c r="L13" s="68">
        <f>SUM(L3:L11)</f>
        <v>165</v>
      </c>
      <c r="M13" s="80"/>
      <c r="O13" s="20" t="s">
        <v>161</v>
      </c>
      <c r="P13" s="19">
        <v>46327</v>
      </c>
      <c r="Q13" s="19">
        <v>46356</v>
      </c>
      <c r="R13" s="13">
        <f t="shared" si="3"/>
        <v>0</v>
      </c>
      <c r="S13" s="13">
        <f t="shared" si="4"/>
        <v>0</v>
      </c>
      <c r="T13" s="13">
        <f t="shared" si="5"/>
        <v>0</v>
      </c>
      <c r="U13" s="13">
        <f t="shared" si="6"/>
        <v>0</v>
      </c>
      <c r="V13" s="13">
        <f t="shared" si="7"/>
        <v>0</v>
      </c>
      <c r="W13" s="13">
        <f t="shared" si="8"/>
        <v>0</v>
      </c>
      <c r="X13" s="13">
        <f t="shared" si="9"/>
        <v>0</v>
      </c>
      <c r="Y13" s="13">
        <f t="shared" si="10"/>
        <v>0</v>
      </c>
      <c r="Z13" s="13">
        <f t="shared" si="11"/>
        <v>0</v>
      </c>
      <c r="AA13" s="28">
        <f t="shared" si="2"/>
        <v>0</v>
      </c>
    </row>
    <row r="14" spans="1:27" ht="12.6" customHeight="1">
      <c r="A14" s="2">
        <v>46170</v>
      </c>
      <c r="B14" s="2" t="s">
        <v>377</v>
      </c>
      <c r="C14" s="65"/>
      <c r="D14" s="4">
        <v>100</v>
      </c>
      <c r="E14" t="s">
        <v>35</v>
      </c>
      <c r="G14" t="s">
        <v>399</v>
      </c>
      <c r="K14" s="35">
        <v>38</v>
      </c>
      <c r="L14" s="35">
        <v>1</v>
      </c>
      <c r="M14" s="35"/>
      <c r="O14" s="20" t="s">
        <v>162</v>
      </c>
      <c r="P14" s="19">
        <v>46357</v>
      </c>
      <c r="Q14" s="19">
        <v>46387</v>
      </c>
      <c r="R14" s="13">
        <f t="shared" si="3"/>
        <v>0</v>
      </c>
      <c r="S14" s="13">
        <f t="shared" si="4"/>
        <v>0</v>
      </c>
      <c r="T14" s="13">
        <f>SUMIFS($D:$D,$F:$F,J$5,$A:$A,"&gt;="&amp;$P14,$A:$A,"&lt;="&amp;$Q14)</f>
        <v>0</v>
      </c>
      <c r="U14" s="13">
        <f t="shared" si="6"/>
        <v>0</v>
      </c>
      <c r="V14" s="13">
        <f t="shared" si="7"/>
        <v>0</v>
      </c>
      <c r="W14" s="13">
        <f t="shared" si="8"/>
        <v>0</v>
      </c>
      <c r="X14" s="13">
        <f t="shared" si="9"/>
        <v>0</v>
      </c>
      <c r="Y14" s="13">
        <f t="shared" si="10"/>
        <v>0</v>
      </c>
      <c r="Z14" s="13">
        <f t="shared" si="11"/>
        <v>0</v>
      </c>
      <c r="AA14" s="28">
        <f t="shared" si="2"/>
        <v>0</v>
      </c>
    </row>
    <row r="15" spans="1:27" ht="16.2">
      <c r="A15" s="2">
        <v>46170</v>
      </c>
      <c r="B15" s="2" t="s">
        <v>101</v>
      </c>
      <c r="C15" s="65"/>
      <c r="D15" s="4">
        <v>165</v>
      </c>
      <c r="E15" t="s">
        <v>35</v>
      </c>
      <c r="F15">
        <v>5</v>
      </c>
      <c r="G15" t="s">
        <v>399</v>
      </c>
      <c r="J15" s="23" t="s">
        <v>306</v>
      </c>
      <c r="K15" s="71">
        <f>K13/K14</f>
        <v>437.89473684210526</v>
      </c>
      <c r="L15" s="70">
        <f>L13*L14</f>
        <v>165</v>
      </c>
      <c r="M15" s="81">
        <f>SUM(K15:L15)</f>
        <v>602.8947368421052</v>
      </c>
      <c r="O15" s="162" t="s">
        <v>174</v>
      </c>
      <c r="P15" s="162"/>
      <c r="Q15" s="162"/>
      <c r="R15" s="49">
        <f>SUM(R3:R14)</f>
        <v>0</v>
      </c>
      <c r="S15" s="49">
        <f t="shared" ref="S15:Z15" si="12">SUM(S3:S14)</f>
        <v>340</v>
      </c>
      <c r="T15" s="49">
        <f t="shared" si="12"/>
        <v>5305</v>
      </c>
      <c r="U15" s="49">
        <f t="shared" si="12"/>
        <v>0</v>
      </c>
      <c r="V15" s="49">
        <f t="shared" si="12"/>
        <v>0</v>
      </c>
      <c r="W15" s="49">
        <f t="shared" si="12"/>
        <v>0</v>
      </c>
      <c r="X15" s="49">
        <f t="shared" si="12"/>
        <v>0</v>
      </c>
      <c r="Y15" s="49">
        <f t="shared" si="12"/>
        <v>10995</v>
      </c>
      <c r="Z15" s="49">
        <f t="shared" si="12"/>
        <v>0</v>
      </c>
      <c r="AA15" s="51">
        <f>SUM(AA3:AA14)</f>
        <v>16640</v>
      </c>
    </row>
    <row r="16" spans="1:27">
      <c r="A16" s="2">
        <v>46174</v>
      </c>
      <c r="B16" s="2" t="s">
        <v>226</v>
      </c>
      <c r="C16" s="65"/>
      <c r="D16" s="4">
        <v>240</v>
      </c>
      <c r="E16" t="s">
        <v>34</v>
      </c>
      <c r="F16">
        <v>1</v>
      </c>
      <c r="G16" t="s">
        <v>398</v>
      </c>
    </row>
    <row r="17" spans="1:27">
      <c r="A17" s="2">
        <v>46181</v>
      </c>
      <c r="B17" s="2" t="s">
        <v>396</v>
      </c>
      <c r="C17" s="65">
        <v>145</v>
      </c>
      <c r="D17" s="4"/>
      <c r="E17" t="s">
        <v>40</v>
      </c>
      <c r="F17">
        <v>4</v>
      </c>
      <c r="G17" t="s">
        <v>397</v>
      </c>
      <c r="O17" s="160" t="s">
        <v>274</v>
      </c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</row>
    <row r="18" spans="1:27">
      <c r="A18" s="2">
        <v>46197</v>
      </c>
      <c r="B18" s="3" t="s">
        <v>98</v>
      </c>
      <c r="C18" s="66"/>
      <c r="D18" s="4">
        <v>120</v>
      </c>
      <c r="E18" t="str">
        <f>J10</f>
        <v>Gereedschappen</v>
      </c>
      <c r="F18">
        <v>3</v>
      </c>
      <c r="G18" t="s">
        <v>288</v>
      </c>
      <c r="O18" s="29" t="s">
        <v>268</v>
      </c>
      <c r="P18" s="29" t="s">
        <v>163</v>
      </c>
      <c r="Q18" s="29" t="s">
        <v>271</v>
      </c>
      <c r="R18" s="29" t="str">
        <f t="shared" ref="R18:Z18" si="13">R2</f>
        <v>Onderhoud machines</v>
      </c>
      <c r="S18" s="29" t="str">
        <f t="shared" si="13"/>
        <v>Reserveonderdelen</v>
      </c>
      <c r="T18" s="29" t="str">
        <f t="shared" si="13"/>
        <v>Zaagbladen</v>
      </c>
      <c r="U18" s="29" t="str">
        <f t="shared" si="13"/>
        <v>Frezen</v>
      </c>
      <c r="V18" s="29" t="str">
        <f t="shared" si="13"/>
        <v>Compressor onderhoud</v>
      </c>
      <c r="W18" s="29" t="str">
        <f t="shared" si="13"/>
        <v>CNC onderhoud</v>
      </c>
      <c r="X18" s="23" t="str">
        <f t="shared" si="13"/>
        <v>Afzuiginstallatie</v>
      </c>
      <c r="Y18" s="23" t="str">
        <f t="shared" si="13"/>
        <v>Gereedschappen</v>
      </c>
      <c r="Z18" s="23" t="str">
        <f t="shared" si="13"/>
        <v>Brandstof machines</v>
      </c>
      <c r="AA18" s="50" t="s">
        <v>272</v>
      </c>
    </row>
    <row r="19" spans="1:27" ht="16.2">
      <c r="A19" s="2">
        <v>46198</v>
      </c>
      <c r="B19" s="3" t="s">
        <v>100</v>
      </c>
      <c r="C19" s="66"/>
      <c r="D19" s="4">
        <v>670</v>
      </c>
      <c r="E19" t="str">
        <f>E18</f>
        <v>Gereedschappen</v>
      </c>
      <c r="G19" t="s">
        <v>301</v>
      </c>
      <c r="O19" s="20" t="s">
        <v>151</v>
      </c>
      <c r="P19" s="19">
        <v>46023</v>
      </c>
      <c r="Q19" s="19">
        <v>46053</v>
      </c>
      <c r="R19" s="15">
        <f>SUMIFS($C:$C,$E:$E,J$3,$A:$A,"&gt;="&amp;$P19,$A:$A,"&lt;="&amp;$Q19)</f>
        <v>0</v>
      </c>
      <c r="S19" s="15">
        <f>SUMIFS($C:$C,$E:$E,J$4,$A:$A,"&gt;="&amp;$P19,$A:$A,"&lt;="&amp;$Q19)</f>
        <v>0</v>
      </c>
      <c r="T19" s="15">
        <f>SUMIFS($C:$C,$E:$E,J$5,$A:$A,"&gt;="&amp;$P19,$A:$A,"&lt;="&amp;$Q19)</f>
        <v>0</v>
      </c>
      <c r="U19" s="15">
        <f>SUMIFS($C:$C,$E:$E,J$6,$A:$A,"&gt;="&amp;$P19,$A:$A,"&lt;="&amp;$Q19)</f>
        <v>0</v>
      </c>
      <c r="V19" s="15">
        <f>SUMIFS($C:$C,$E:$E,J$7,$A:$A,"&gt;="&amp;$P19,$A:$A,"&lt;="&amp;$Q19)</f>
        <v>0</v>
      </c>
      <c r="W19" s="15">
        <f>SUMIFS($C:$C,$E:$E,J$8,$A:$A,"&gt;="&amp;$P19,$A:$A,"&lt;="&amp;$Q19)</f>
        <v>0</v>
      </c>
      <c r="X19" s="15">
        <f>SUMIFS($C:$C,$E:$E,J$9,$A:$A,"&gt;="&amp;$P19,$A:$A,"&lt;="&amp;$Q19)</f>
        <v>0</v>
      </c>
      <c r="Y19" s="15">
        <f>SUMIFS($C:$C,$E:$E,J$10,$A:$A,"&gt;="&amp;$P19,$A:$A,"&lt;="&amp;$Q19)</f>
        <v>0</v>
      </c>
      <c r="Z19" s="15">
        <f>SUMIFS($C:$C,$E:$E,J$11,$A:$A,"&gt;="&amp;$P19,$A:$A,"&lt;="&amp;$Q19)</f>
        <v>0</v>
      </c>
      <c r="AA19" s="12">
        <f t="shared" ref="AA19:AA30" si="14">SUM(R19:Z19)</f>
        <v>0</v>
      </c>
    </row>
    <row r="20" spans="1:27" ht="16.2">
      <c r="A20" s="2">
        <v>46199</v>
      </c>
      <c r="B20" s="3" t="s">
        <v>100</v>
      </c>
      <c r="C20" s="66"/>
      <c r="D20" s="4">
        <v>1200</v>
      </c>
      <c r="E20" t="s">
        <v>40</v>
      </c>
      <c r="G20" t="s">
        <v>301</v>
      </c>
      <c r="O20" s="20" t="s">
        <v>152</v>
      </c>
      <c r="P20" s="19">
        <v>46054</v>
      </c>
      <c r="Q20" s="19">
        <v>46081</v>
      </c>
      <c r="R20" s="15">
        <f t="shared" ref="R20:R30" si="15">SUMIFS($C:$C,$E:$E,J$3,$A:$A,"&gt;="&amp;$P20,$A:$A,"&lt;="&amp;$Q20)</f>
        <v>0</v>
      </c>
      <c r="S20" s="15">
        <f t="shared" ref="S20:S30" si="16">SUMIFS($C:$C,$E:$E,J$4,$A:$A,"&gt;="&amp;$P20,$A:$A,"&lt;="&amp;$Q20)</f>
        <v>0</v>
      </c>
      <c r="T20" s="15">
        <f t="shared" ref="T20:T30" si="17">SUMIFS($C:$C,$E:$E,J$5,$A:$A,"&gt;="&amp;$P20,$A:$A,"&lt;="&amp;$Q20)</f>
        <v>0</v>
      </c>
      <c r="U20" s="15">
        <f t="shared" ref="U20:U30" si="18">SUMIFS($C:$C,$E:$E,J$6,$A:$A,"&gt;="&amp;$P20,$A:$A,"&lt;="&amp;$Q20)</f>
        <v>0</v>
      </c>
      <c r="V20" s="15">
        <f t="shared" ref="V20:V30" si="19">SUMIFS($C:$C,$E:$E,J$7,$A:$A,"&gt;="&amp;$P20,$A:$A,"&lt;="&amp;$Q20)</f>
        <v>0</v>
      </c>
      <c r="W20" s="15">
        <f t="shared" ref="W20:W30" si="20">SUMIFS($C:$C,$E:$E,J$8,$A:$A,"&gt;="&amp;$P20,$A:$A,"&lt;="&amp;$Q20)</f>
        <v>0</v>
      </c>
      <c r="X20" s="15">
        <f t="shared" ref="X20:X30" si="21">SUMIFS($C:$C,$E:$E,J$9,$A:$A,"&gt;="&amp;$P20,$A:$A,"&lt;="&amp;$Q20)</f>
        <v>0</v>
      </c>
      <c r="Y20" s="15">
        <f t="shared" ref="Y20:Y30" si="22">SUMIFS($C:$C,$E:$E,J$10,$A:$A,"&gt;="&amp;$P20,$A:$A,"&lt;="&amp;$Q20)</f>
        <v>0</v>
      </c>
      <c r="Z20" s="15">
        <f t="shared" ref="Z20:Z30" si="23">SUMIFS($C:$C,$E:$E,J$11,$A:$A,"&gt;="&amp;$P20,$A:$A,"&lt;="&amp;$Q20)</f>
        <v>0</v>
      </c>
      <c r="AA20" s="12">
        <f t="shared" si="14"/>
        <v>0</v>
      </c>
    </row>
    <row r="21" spans="1:27" ht="16.2">
      <c r="A21" s="2">
        <v>46233</v>
      </c>
      <c r="B21" s="3" t="s">
        <v>328</v>
      </c>
      <c r="D21" s="4">
        <v>2160</v>
      </c>
      <c r="E21" t="s">
        <v>35</v>
      </c>
      <c r="F21">
        <v>6</v>
      </c>
      <c r="G21" t="s">
        <v>329</v>
      </c>
      <c r="O21" s="20" t="s">
        <v>153</v>
      </c>
      <c r="P21" s="19">
        <v>46082</v>
      </c>
      <c r="Q21" s="19">
        <v>46112</v>
      </c>
      <c r="R21" s="15">
        <f t="shared" si="15"/>
        <v>0</v>
      </c>
      <c r="S21" s="15">
        <f t="shared" si="16"/>
        <v>0</v>
      </c>
      <c r="T21" s="15">
        <f t="shared" si="17"/>
        <v>0</v>
      </c>
      <c r="U21" s="15">
        <f t="shared" si="18"/>
        <v>0</v>
      </c>
      <c r="V21" s="15">
        <f t="shared" si="19"/>
        <v>0</v>
      </c>
      <c r="W21" s="15">
        <f t="shared" si="20"/>
        <v>0</v>
      </c>
      <c r="X21" s="15">
        <f t="shared" si="21"/>
        <v>0</v>
      </c>
      <c r="Y21" s="15">
        <f t="shared" si="22"/>
        <v>0</v>
      </c>
      <c r="Z21" s="15">
        <f t="shared" si="23"/>
        <v>0</v>
      </c>
      <c r="AA21" s="12">
        <f t="shared" si="14"/>
        <v>0</v>
      </c>
    </row>
    <row r="22" spans="1:27" ht="16.2">
      <c r="D22" t="s">
        <v>111</v>
      </c>
      <c r="O22" s="20" t="s">
        <v>154</v>
      </c>
      <c r="P22" s="19">
        <v>46113</v>
      </c>
      <c r="Q22" s="19">
        <v>46142</v>
      </c>
      <c r="R22" s="15">
        <f t="shared" si="15"/>
        <v>0</v>
      </c>
      <c r="S22" s="15">
        <f t="shared" si="16"/>
        <v>0</v>
      </c>
      <c r="T22" s="15">
        <f t="shared" si="17"/>
        <v>0</v>
      </c>
      <c r="U22" s="15">
        <f t="shared" si="18"/>
        <v>0</v>
      </c>
      <c r="V22" s="15">
        <f t="shared" si="19"/>
        <v>0</v>
      </c>
      <c r="W22" s="15">
        <f t="shared" si="20"/>
        <v>0</v>
      </c>
      <c r="X22" s="15">
        <f t="shared" si="21"/>
        <v>0</v>
      </c>
      <c r="Y22" s="15">
        <f t="shared" si="22"/>
        <v>20</v>
      </c>
      <c r="Z22" s="15">
        <f t="shared" si="23"/>
        <v>0</v>
      </c>
      <c r="AA22" s="12">
        <f t="shared" si="14"/>
        <v>20</v>
      </c>
    </row>
    <row r="23" spans="1:27" ht="16.2">
      <c r="O23" s="20" t="s">
        <v>155</v>
      </c>
      <c r="P23" s="19">
        <v>46143</v>
      </c>
      <c r="Q23" s="19">
        <v>46173</v>
      </c>
      <c r="R23" s="15">
        <f t="shared" si="15"/>
        <v>0</v>
      </c>
      <c r="S23" s="15">
        <f t="shared" si="16"/>
        <v>0</v>
      </c>
      <c r="T23" s="15">
        <f t="shared" si="17"/>
        <v>0</v>
      </c>
      <c r="U23" s="15">
        <f t="shared" si="18"/>
        <v>0</v>
      </c>
      <c r="V23" s="15">
        <f t="shared" si="19"/>
        <v>0</v>
      </c>
      <c r="W23" s="15">
        <f t="shared" si="20"/>
        <v>0</v>
      </c>
      <c r="X23" s="15">
        <f t="shared" si="21"/>
        <v>0</v>
      </c>
      <c r="Y23" s="15">
        <f t="shared" si="22"/>
        <v>0</v>
      </c>
      <c r="Z23" s="15">
        <f t="shared" si="23"/>
        <v>0</v>
      </c>
      <c r="AA23" s="12">
        <f t="shared" si="14"/>
        <v>0</v>
      </c>
    </row>
    <row r="24" spans="1:27" ht="16.2">
      <c r="O24" s="20" t="s">
        <v>156</v>
      </c>
      <c r="P24" s="19">
        <v>46174</v>
      </c>
      <c r="Q24" s="19">
        <v>46203</v>
      </c>
      <c r="R24" s="15">
        <f t="shared" si="15"/>
        <v>0</v>
      </c>
      <c r="S24" s="15">
        <f t="shared" si="16"/>
        <v>0</v>
      </c>
      <c r="T24" s="15">
        <f t="shared" si="17"/>
        <v>0</v>
      </c>
      <c r="U24" s="15">
        <f t="shared" si="18"/>
        <v>0</v>
      </c>
      <c r="V24" s="15">
        <f t="shared" si="19"/>
        <v>0</v>
      </c>
      <c r="W24" s="15">
        <f t="shared" si="20"/>
        <v>0</v>
      </c>
      <c r="X24" s="15">
        <f t="shared" si="21"/>
        <v>0</v>
      </c>
      <c r="Y24" s="15">
        <f t="shared" si="22"/>
        <v>145</v>
      </c>
      <c r="Z24" s="15">
        <f t="shared" si="23"/>
        <v>0</v>
      </c>
      <c r="AA24" s="12">
        <f t="shared" si="14"/>
        <v>145</v>
      </c>
    </row>
    <row r="25" spans="1:27" ht="16.2">
      <c r="O25" s="20" t="s">
        <v>157</v>
      </c>
      <c r="P25" s="19">
        <v>46204</v>
      </c>
      <c r="Q25" s="19">
        <v>46234</v>
      </c>
      <c r="R25" s="15">
        <f t="shared" si="15"/>
        <v>0</v>
      </c>
      <c r="S25" s="15">
        <f t="shared" si="16"/>
        <v>0</v>
      </c>
      <c r="T25" s="15">
        <f t="shared" si="17"/>
        <v>0</v>
      </c>
      <c r="U25" s="15">
        <f t="shared" si="18"/>
        <v>0</v>
      </c>
      <c r="V25" s="15">
        <f t="shared" si="19"/>
        <v>0</v>
      </c>
      <c r="W25" s="15">
        <f t="shared" si="20"/>
        <v>0</v>
      </c>
      <c r="X25" s="15">
        <f t="shared" si="21"/>
        <v>0</v>
      </c>
      <c r="Y25" s="15">
        <f t="shared" si="22"/>
        <v>0</v>
      </c>
      <c r="Z25" s="15">
        <f t="shared" si="23"/>
        <v>0</v>
      </c>
      <c r="AA25" s="12">
        <f t="shared" si="14"/>
        <v>0</v>
      </c>
    </row>
    <row r="26" spans="1:27" ht="16.2">
      <c r="O26" s="20" t="s">
        <v>158</v>
      </c>
      <c r="P26" s="19">
        <v>46235</v>
      </c>
      <c r="Q26" s="19">
        <v>46265</v>
      </c>
      <c r="R26" s="15">
        <f t="shared" si="15"/>
        <v>0</v>
      </c>
      <c r="S26" s="15">
        <f t="shared" si="16"/>
        <v>0</v>
      </c>
      <c r="T26" s="15">
        <f t="shared" si="17"/>
        <v>0</v>
      </c>
      <c r="U26" s="15">
        <f t="shared" si="18"/>
        <v>0</v>
      </c>
      <c r="V26" s="15">
        <f t="shared" si="19"/>
        <v>0</v>
      </c>
      <c r="W26" s="15">
        <f t="shared" si="20"/>
        <v>0</v>
      </c>
      <c r="X26" s="15">
        <f t="shared" si="21"/>
        <v>0</v>
      </c>
      <c r="Y26" s="15">
        <f t="shared" si="22"/>
        <v>0</v>
      </c>
      <c r="Z26" s="15">
        <f t="shared" si="23"/>
        <v>0</v>
      </c>
      <c r="AA26" s="12">
        <f t="shared" si="14"/>
        <v>0</v>
      </c>
    </row>
    <row r="27" spans="1:27" ht="16.2">
      <c r="O27" s="20" t="s">
        <v>159</v>
      </c>
      <c r="P27" s="19">
        <v>46266</v>
      </c>
      <c r="Q27" s="19">
        <v>46295</v>
      </c>
      <c r="R27" s="15">
        <f t="shared" si="15"/>
        <v>0</v>
      </c>
      <c r="S27" s="15">
        <f t="shared" si="16"/>
        <v>0</v>
      </c>
      <c r="T27" s="15">
        <f t="shared" si="17"/>
        <v>0</v>
      </c>
      <c r="U27" s="15">
        <f t="shared" si="18"/>
        <v>0</v>
      </c>
      <c r="V27" s="15">
        <f t="shared" si="19"/>
        <v>0</v>
      </c>
      <c r="W27" s="15">
        <f t="shared" si="20"/>
        <v>0</v>
      </c>
      <c r="X27" s="15">
        <f t="shared" si="21"/>
        <v>0</v>
      </c>
      <c r="Y27" s="15">
        <f t="shared" si="22"/>
        <v>0</v>
      </c>
      <c r="Z27" s="15">
        <f t="shared" si="23"/>
        <v>0</v>
      </c>
      <c r="AA27" s="12">
        <f t="shared" si="14"/>
        <v>0</v>
      </c>
    </row>
    <row r="28" spans="1:27" ht="16.2">
      <c r="O28" s="20" t="s">
        <v>160</v>
      </c>
      <c r="P28" s="19">
        <v>46296</v>
      </c>
      <c r="Q28" s="19">
        <v>46326</v>
      </c>
      <c r="R28" s="15">
        <f t="shared" si="15"/>
        <v>0</v>
      </c>
      <c r="S28" s="15">
        <f t="shared" si="16"/>
        <v>0</v>
      </c>
      <c r="T28" s="15">
        <f t="shared" si="17"/>
        <v>0</v>
      </c>
      <c r="U28" s="15">
        <f t="shared" si="18"/>
        <v>0</v>
      </c>
      <c r="V28" s="15">
        <f t="shared" si="19"/>
        <v>0</v>
      </c>
      <c r="W28" s="15">
        <f t="shared" si="20"/>
        <v>0</v>
      </c>
      <c r="X28" s="15">
        <f t="shared" si="21"/>
        <v>0</v>
      </c>
      <c r="Y28" s="15">
        <f t="shared" si="22"/>
        <v>0</v>
      </c>
      <c r="Z28" s="15">
        <f t="shared" si="23"/>
        <v>0</v>
      </c>
      <c r="AA28" s="12">
        <f t="shared" si="14"/>
        <v>0</v>
      </c>
    </row>
    <row r="29" spans="1:27" ht="16.2">
      <c r="O29" s="20" t="s">
        <v>161</v>
      </c>
      <c r="P29" s="19">
        <v>46327</v>
      </c>
      <c r="Q29" s="19">
        <v>46356</v>
      </c>
      <c r="R29" s="15">
        <f t="shared" si="15"/>
        <v>0</v>
      </c>
      <c r="S29" s="15">
        <f t="shared" si="16"/>
        <v>0</v>
      </c>
      <c r="T29" s="15">
        <f t="shared" si="17"/>
        <v>0</v>
      </c>
      <c r="U29" s="15">
        <f t="shared" si="18"/>
        <v>0</v>
      </c>
      <c r="V29" s="15">
        <f t="shared" si="19"/>
        <v>0</v>
      </c>
      <c r="W29" s="15">
        <f t="shared" si="20"/>
        <v>0</v>
      </c>
      <c r="X29" s="15">
        <f t="shared" si="21"/>
        <v>0</v>
      </c>
      <c r="Y29" s="15">
        <f t="shared" si="22"/>
        <v>0</v>
      </c>
      <c r="Z29" s="15">
        <f t="shared" si="23"/>
        <v>0</v>
      </c>
      <c r="AA29" s="12">
        <f t="shared" si="14"/>
        <v>0</v>
      </c>
    </row>
    <row r="30" spans="1:27" ht="16.2">
      <c r="O30" s="20" t="s">
        <v>162</v>
      </c>
      <c r="P30" s="19">
        <v>46357</v>
      </c>
      <c r="Q30" s="19">
        <v>46387</v>
      </c>
      <c r="R30" s="15">
        <f t="shared" si="15"/>
        <v>0</v>
      </c>
      <c r="S30" s="15">
        <f t="shared" si="16"/>
        <v>0</v>
      </c>
      <c r="T30" s="15">
        <f t="shared" si="17"/>
        <v>0</v>
      </c>
      <c r="U30" s="15">
        <f t="shared" si="18"/>
        <v>0</v>
      </c>
      <c r="V30" s="15">
        <f t="shared" si="19"/>
        <v>0</v>
      </c>
      <c r="W30" s="15">
        <f t="shared" si="20"/>
        <v>0</v>
      </c>
      <c r="X30" s="15">
        <f t="shared" si="21"/>
        <v>0</v>
      </c>
      <c r="Y30" s="15">
        <f t="shared" si="22"/>
        <v>0</v>
      </c>
      <c r="Z30" s="15">
        <f t="shared" si="23"/>
        <v>0</v>
      </c>
      <c r="AA30" s="12">
        <f t="shared" si="14"/>
        <v>0</v>
      </c>
    </row>
    <row r="31" spans="1:27" ht="16.2">
      <c r="O31" s="162" t="s">
        <v>174</v>
      </c>
      <c r="P31" s="162"/>
      <c r="Q31" s="162"/>
      <c r="R31" s="52">
        <f>SUM(R19:R30)</f>
        <v>0</v>
      </c>
      <c r="S31" s="52">
        <f t="shared" ref="S31:Z31" si="24">SUM(S19:S30)</f>
        <v>0</v>
      </c>
      <c r="T31" s="52">
        <f t="shared" si="24"/>
        <v>0</v>
      </c>
      <c r="U31" s="52">
        <f t="shared" si="24"/>
        <v>0</v>
      </c>
      <c r="V31" s="52">
        <f t="shared" si="24"/>
        <v>0</v>
      </c>
      <c r="W31" s="52">
        <f t="shared" si="24"/>
        <v>0</v>
      </c>
      <c r="X31" s="52">
        <f t="shared" si="24"/>
        <v>0</v>
      </c>
      <c r="Y31" s="52">
        <f t="shared" si="24"/>
        <v>165</v>
      </c>
      <c r="Z31" s="52">
        <f t="shared" si="24"/>
        <v>0</v>
      </c>
      <c r="AA31" s="53">
        <f>SUM(AA19:AA30)</f>
        <v>165</v>
      </c>
    </row>
  </sheetData>
  <autoFilter ref="A2:G2" xr:uid="{00000000-0001-0000-0400-000000000000}"/>
  <mergeCells count="6">
    <mergeCell ref="O17:AA17"/>
    <mergeCell ref="O31:Q31"/>
    <mergeCell ref="A1:G1"/>
    <mergeCell ref="J1:L1"/>
    <mergeCell ref="O1:AA1"/>
    <mergeCell ref="O15:Q15"/>
  </mergeCells>
  <conditionalFormatting sqref="D3:D21">
    <cfRule type="cellIs" dxfId="5" priority="1" operator="lessThan">
      <formula>0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/>
  </sheetPr>
  <dimension ref="A1:S93"/>
  <sheetViews>
    <sheetView topLeftCell="G67" workbookViewId="0">
      <selection activeCell="D87" sqref="D87"/>
    </sheetView>
  </sheetViews>
  <sheetFormatPr defaultRowHeight="14.4"/>
  <cols>
    <col min="1" max="1" width="12" customWidth="1"/>
    <col min="2" max="2" width="15.6640625" customWidth="1"/>
    <col min="3" max="3" width="18" customWidth="1"/>
    <col min="4" max="4" width="17.77734375" customWidth="1"/>
    <col min="5" max="5" width="11.77734375" customWidth="1"/>
    <col min="7" max="7" width="19.6640625" customWidth="1"/>
    <col min="8" max="8" width="15" customWidth="1"/>
    <col min="11" max="11" width="10.5546875" customWidth="1"/>
    <col min="12" max="12" width="10.6640625" customWidth="1"/>
    <col min="13" max="14" width="15.21875" customWidth="1"/>
    <col min="15" max="15" width="17.77734375" customWidth="1"/>
    <col min="16" max="16" width="15.21875" customWidth="1"/>
    <col min="17" max="18" width="13.5546875" customWidth="1"/>
    <col min="19" max="19" width="17.88671875" customWidth="1"/>
  </cols>
  <sheetData>
    <row r="1" spans="1:19">
      <c r="A1" s="31" t="s">
        <v>87</v>
      </c>
      <c r="B1" s="31" t="s">
        <v>1</v>
      </c>
      <c r="C1" s="31" t="s">
        <v>88</v>
      </c>
      <c r="D1" s="31" t="s">
        <v>0</v>
      </c>
      <c r="E1" s="31" t="s">
        <v>147</v>
      </c>
      <c r="F1" s="1"/>
      <c r="G1" s="160" t="s">
        <v>166</v>
      </c>
      <c r="H1" s="160"/>
      <c r="J1" s="160" t="s">
        <v>273</v>
      </c>
      <c r="K1" s="160"/>
      <c r="L1" s="160"/>
      <c r="M1" s="160"/>
      <c r="N1" s="160"/>
      <c r="O1" s="160"/>
      <c r="P1" s="160"/>
      <c r="Q1" s="160"/>
      <c r="R1" s="160"/>
      <c r="S1" s="160"/>
    </row>
    <row r="2" spans="1:19">
      <c r="A2" s="2">
        <v>46044</v>
      </c>
      <c r="B2" s="3" t="s">
        <v>90</v>
      </c>
      <c r="C2" s="4">
        <v>297.86</v>
      </c>
      <c r="D2" t="s">
        <v>42</v>
      </c>
      <c r="F2" s="34" t="s">
        <v>111</v>
      </c>
      <c r="G2" s="29" t="s">
        <v>0</v>
      </c>
      <c r="H2" s="29" t="s">
        <v>175</v>
      </c>
      <c r="J2" s="29" t="s">
        <v>268</v>
      </c>
      <c r="K2" s="29" t="s">
        <v>163</v>
      </c>
      <c r="L2" s="29" t="s">
        <v>271</v>
      </c>
      <c r="M2" s="29" t="str">
        <f>G3</f>
        <v>Stroom</v>
      </c>
      <c r="N2" s="29" t="str">
        <f>G4</f>
        <v>Water</v>
      </c>
      <c r="O2" s="29" t="str">
        <f>G5</f>
        <v>Internet</v>
      </c>
      <c r="P2" s="29" t="str">
        <f>G6</f>
        <v>Telefoon</v>
      </c>
      <c r="Q2" s="29" t="str">
        <f>G7</f>
        <v>Generatorbrandstof</v>
      </c>
      <c r="R2" s="29" t="str">
        <f>G8</f>
        <v>Generatoronderhoud</v>
      </c>
      <c r="S2" s="50" t="s">
        <v>272</v>
      </c>
    </row>
    <row r="3" spans="1:19" ht="16.2">
      <c r="A3" s="2">
        <v>46044</v>
      </c>
      <c r="B3" s="3" t="s">
        <v>90</v>
      </c>
      <c r="C3" s="4">
        <v>383.13</v>
      </c>
      <c r="D3" t="s">
        <v>42</v>
      </c>
      <c r="G3" s="5" t="s">
        <v>41</v>
      </c>
      <c r="H3" s="13">
        <f t="shared" ref="H3:H8" si="0">SUMIFS($C:$C,$D:$D,G3)</f>
        <v>97250.48</v>
      </c>
      <c r="J3" s="20" t="s">
        <v>151</v>
      </c>
      <c r="K3" s="19">
        <v>46023</v>
      </c>
      <c r="L3" s="19">
        <v>46053</v>
      </c>
      <c r="M3" s="13">
        <f t="shared" ref="M3:M14" si="1">SUMIFS($C:$C,$D:$D,G$3,$A:$A,"&gt;="&amp;$K3,$A:$A,"&lt;="&amp;$L3)</f>
        <v>18038.91</v>
      </c>
      <c r="N3" s="13">
        <f t="shared" ref="N3:N14" si="2">SUMIFS($C:$C,$D:$D,G$4,$A:$A,"&gt;="&amp;$K3,$A:$A,"&lt;="&amp;$L3)</f>
        <v>680.99</v>
      </c>
      <c r="O3" s="13">
        <f t="shared" ref="O3:O14" si="3">SUMIFS($C:$C,$D:$D,G$5,$A:$A,"&gt;="&amp;$K3,$A:$A,"&lt;="&amp;$L3)</f>
        <v>6748.6900000000005</v>
      </c>
      <c r="P3" s="13">
        <f t="shared" ref="P3:P14" si="4">SUMIFS($C:$C,$D:$D,G$6,$A:$A,"&gt;="&amp;$K3,$A:$A,"&lt;="&amp;$L3)</f>
        <v>0</v>
      </c>
      <c r="Q3" s="13">
        <f t="shared" ref="Q3:Q14" si="5">SUMIFS($C:$C,$D:$D,G$7,$A:$A,"&gt;="&amp;$K3,$A:$A,"&lt;="&amp;$L3)</f>
        <v>0</v>
      </c>
      <c r="R3" s="13">
        <f t="shared" ref="R3:R14" si="6">SUMIFS($C:$C,$D:$D,G$9,$A:$A,"&gt;="&amp;$K3,$A:$A,"&lt;="&amp;$L3)</f>
        <v>0</v>
      </c>
      <c r="S3" s="28">
        <f t="shared" ref="S3:S14" si="7">SUM(M3:R3)</f>
        <v>25468.590000000004</v>
      </c>
    </row>
    <row r="4" spans="1:19" ht="16.2">
      <c r="A4" s="2">
        <v>46044</v>
      </c>
      <c r="B4" s="3" t="s">
        <v>89</v>
      </c>
      <c r="C4" s="4">
        <v>603.48</v>
      </c>
      <c r="D4" t="s">
        <v>41</v>
      </c>
      <c r="G4" s="5" t="s">
        <v>42</v>
      </c>
      <c r="H4" s="13">
        <f t="shared" si="0"/>
        <v>8248.58</v>
      </c>
      <c r="J4" s="20" t="s">
        <v>152</v>
      </c>
      <c r="K4" s="19">
        <v>46054</v>
      </c>
      <c r="L4" s="19">
        <v>46081</v>
      </c>
      <c r="M4" s="13">
        <f t="shared" si="1"/>
        <v>15746.68</v>
      </c>
      <c r="N4" s="13">
        <f t="shared" si="2"/>
        <v>679.8900000000001</v>
      </c>
      <c r="O4" s="13">
        <f t="shared" si="3"/>
        <v>6759.16</v>
      </c>
      <c r="P4" s="13">
        <f t="shared" si="4"/>
        <v>0</v>
      </c>
      <c r="Q4" s="13">
        <f t="shared" si="5"/>
        <v>0</v>
      </c>
      <c r="R4" s="13">
        <f t="shared" si="6"/>
        <v>0</v>
      </c>
      <c r="S4" s="28">
        <f t="shared" si="7"/>
        <v>23185.73</v>
      </c>
    </row>
    <row r="5" spans="1:19" ht="16.2">
      <c r="A5" s="2">
        <v>46044</v>
      </c>
      <c r="B5" s="3" t="s">
        <v>89</v>
      </c>
      <c r="C5" s="4">
        <v>1002.05</v>
      </c>
      <c r="D5" t="s">
        <v>41</v>
      </c>
      <c r="G5" s="5" t="s">
        <v>43</v>
      </c>
      <c r="H5" s="13">
        <f t="shared" si="0"/>
        <v>51882.83</v>
      </c>
      <c r="J5" s="20" t="s">
        <v>153</v>
      </c>
      <c r="K5" s="19">
        <v>46082</v>
      </c>
      <c r="L5" s="19">
        <v>46112</v>
      </c>
      <c r="M5" s="13">
        <f t="shared" si="1"/>
        <v>13298.79</v>
      </c>
      <c r="N5" s="13">
        <f t="shared" si="2"/>
        <v>698.59</v>
      </c>
      <c r="O5" s="13">
        <f t="shared" si="3"/>
        <v>7311.82</v>
      </c>
      <c r="P5" s="13">
        <f t="shared" si="4"/>
        <v>0</v>
      </c>
      <c r="Q5" s="13">
        <f t="shared" si="5"/>
        <v>0</v>
      </c>
      <c r="R5" s="13">
        <f t="shared" si="6"/>
        <v>0</v>
      </c>
      <c r="S5" s="28">
        <f t="shared" si="7"/>
        <v>21309.200000000001</v>
      </c>
    </row>
    <row r="6" spans="1:19" ht="16.2">
      <c r="A6" s="2">
        <v>46044</v>
      </c>
      <c r="B6" s="3" t="s">
        <v>89</v>
      </c>
      <c r="C6" s="4">
        <v>3395.5</v>
      </c>
      <c r="D6" t="s">
        <v>41</v>
      </c>
      <c r="G6" s="5" t="s">
        <v>44</v>
      </c>
      <c r="H6" s="13">
        <f t="shared" si="0"/>
        <v>0</v>
      </c>
      <c r="J6" s="20" t="s">
        <v>154</v>
      </c>
      <c r="K6" s="19">
        <v>46113</v>
      </c>
      <c r="L6" s="19">
        <v>46142</v>
      </c>
      <c r="M6" s="13">
        <f t="shared" si="1"/>
        <v>0</v>
      </c>
      <c r="N6" s="13">
        <f t="shared" si="2"/>
        <v>0</v>
      </c>
      <c r="O6" s="13">
        <f t="shared" si="3"/>
        <v>8241.81</v>
      </c>
      <c r="P6" s="13">
        <f t="shared" si="4"/>
        <v>0</v>
      </c>
      <c r="Q6" s="13">
        <f t="shared" si="5"/>
        <v>0</v>
      </c>
      <c r="R6" s="13">
        <f t="shared" si="6"/>
        <v>0</v>
      </c>
      <c r="S6" s="28">
        <f t="shared" si="7"/>
        <v>8241.81</v>
      </c>
    </row>
    <row r="7" spans="1:19" ht="16.2">
      <c r="A7" s="2">
        <v>46044</v>
      </c>
      <c r="B7" s="3" t="s">
        <v>89</v>
      </c>
      <c r="C7" s="4">
        <v>5254.2</v>
      </c>
      <c r="D7" t="s">
        <v>41</v>
      </c>
      <c r="G7" s="5" t="s">
        <v>45</v>
      </c>
      <c r="H7" s="13">
        <f t="shared" si="0"/>
        <v>1250</v>
      </c>
      <c r="J7" s="20" t="s">
        <v>155</v>
      </c>
      <c r="K7" s="19">
        <v>46143</v>
      </c>
      <c r="L7" s="19">
        <v>46173</v>
      </c>
      <c r="M7" s="13">
        <f t="shared" si="1"/>
        <v>16769.8</v>
      </c>
      <c r="N7" s="13">
        <f t="shared" si="2"/>
        <v>2263.4299999999998</v>
      </c>
      <c r="O7" s="13">
        <f t="shared" si="3"/>
        <v>6859.6100000000006</v>
      </c>
      <c r="P7" s="13">
        <f t="shared" si="4"/>
        <v>0</v>
      </c>
      <c r="Q7" s="13">
        <f t="shared" si="5"/>
        <v>0</v>
      </c>
      <c r="R7" s="13">
        <f t="shared" si="6"/>
        <v>0</v>
      </c>
      <c r="S7" s="28">
        <f t="shared" si="7"/>
        <v>25892.84</v>
      </c>
    </row>
    <row r="8" spans="1:19" ht="16.2">
      <c r="A8" s="2">
        <v>46044</v>
      </c>
      <c r="B8" s="3" t="s">
        <v>89</v>
      </c>
      <c r="C8" s="4">
        <v>4196.12</v>
      </c>
      <c r="D8" t="s">
        <v>41</v>
      </c>
      <c r="G8" s="5" t="s">
        <v>46</v>
      </c>
      <c r="H8" s="13">
        <f t="shared" si="0"/>
        <v>0</v>
      </c>
      <c r="J8" s="20" t="s">
        <v>156</v>
      </c>
      <c r="K8" s="19">
        <v>46174</v>
      </c>
      <c r="L8" s="19">
        <v>46203</v>
      </c>
      <c r="M8" s="13">
        <f t="shared" si="1"/>
        <v>0</v>
      </c>
      <c r="N8" s="13">
        <f t="shared" si="2"/>
        <v>0</v>
      </c>
      <c r="O8" s="13">
        <f t="shared" si="3"/>
        <v>7787.14</v>
      </c>
      <c r="P8" s="13">
        <f t="shared" si="4"/>
        <v>0</v>
      </c>
      <c r="Q8" s="13">
        <f t="shared" si="5"/>
        <v>750</v>
      </c>
      <c r="R8" s="13">
        <f t="shared" si="6"/>
        <v>0</v>
      </c>
      <c r="S8" s="28">
        <f t="shared" si="7"/>
        <v>8537.14</v>
      </c>
    </row>
    <row r="9" spans="1:19" ht="16.2">
      <c r="A9" s="2">
        <v>46044</v>
      </c>
      <c r="B9" s="3" t="s">
        <v>89</v>
      </c>
      <c r="C9" s="4">
        <v>2969.18</v>
      </c>
      <c r="D9" t="s">
        <v>41</v>
      </c>
      <c r="J9" s="20" t="s">
        <v>157</v>
      </c>
      <c r="K9" s="19">
        <v>46204</v>
      </c>
      <c r="L9" s="19">
        <v>46234</v>
      </c>
      <c r="M9" s="13">
        <f t="shared" si="1"/>
        <v>33396.300000000003</v>
      </c>
      <c r="N9" s="13">
        <f t="shared" si="2"/>
        <v>3925.68</v>
      </c>
      <c r="O9" s="13">
        <f t="shared" si="3"/>
        <v>8174.6</v>
      </c>
      <c r="P9" s="13">
        <f t="shared" si="4"/>
        <v>0</v>
      </c>
      <c r="Q9" s="13">
        <f t="shared" si="5"/>
        <v>0</v>
      </c>
      <c r="R9" s="13">
        <f t="shared" si="6"/>
        <v>0</v>
      </c>
      <c r="S9" s="28">
        <f t="shared" si="7"/>
        <v>45496.58</v>
      </c>
    </row>
    <row r="10" spans="1:19" ht="16.2">
      <c r="A10" s="2">
        <v>46044</v>
      </c>
      <c r="B10" s="3" t="s">
        <v>89</v>
      </c>
      <c r="C10" s="4">
        <v>618.38</v>
      </c>
      <c r="D10" t="s">
        <v>41</v>
      </c>
      <c r="H10" s="27"/>
      <c r="J10" s="20" t="s">
        <v>158</v>
      </c>
      <c r="K10" s="19">
        <v>46235</v>
      </c>
      <c r="L10" s="19">
        <v>46265</v>
      </c>
      <c r="M10" s="13">
        <f t="shared" si="1"/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500</v>
      </c>
      <c r="R10" s="13">
        <f t="shared" si="6"/>
        <v>0</v>
      </c>
      <c r="S10" s="28">
        <f t="shared" si="7"/>
        <v>500</v>
      </c>
    </row>
    <row r="11" spans="1:19" ht="16.2">
      <c r="A11" s="2">
        <v>46044</v>
      </c>
      <c r="B11" s="3" t="s">
        <v>91</v>
      </c>
      <c r="C11" s="4">
        <v>1230.95</v>
      </c>
      <c r="D11" t="s">
        <v>43</v>
      </c>
      <c r="G11" s="5"/>
      <c r="H11" s="39">
        <f>SUM(H3:H8)</f>
        <v>158631.89000000001</v>
      </c>
      <c r="J11" s="20" t="s">
        <v>159</v>
      </c>
      <c r="K11" s="19">
        <v>46266</v>
      </c>
      <c r="L11" s="19">
        <v>46295</v>
      </c>
      <c r="M11" s="13">
        <f t="shared" si="1"/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f t="shared" si="6"/>
        <v>0</v>
      </c>
      <c r="S11" s="28">
        <f t="shared" si="7"/>
        <v>0</v>
      </c>
    </row>
    <row r="12" spans="1:19" ht="16.2">
      <c r="A12" s="2">
        <v>46044</v>
      </c>
      <c r="B12" s="3" t="s">
        <v>91</v>
      </c>
      <c r="C12" s="4">
        <v>3386.57</v>
      </c>
      <c r="D12" t="s">
        <v>43</v>
      </c>
      <c r="H12" s="35">
        <v>38</v>
      </c>
      <c r="J12" s="20" t="s">
        <v>160</v>
      </c>
      <c r="K12" s="19">
        <v>46296</v>
      </c>
      <c r="L12" s="19">
        <v>46326</v>
      </c>
      <c r="M12" s="13">
        <f t="shared" si="1"/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f t="shared" si="6"/>
        <v>0</v>
      </c>
      <c r="S12" s="28">
        <f t="shared" si="7"/>
        <v>0</v>
      </c>
    </row>
    <row r="13" spans="1:19" ht="16.2">
      <c r="A13" s="2">
        <v>46044</v>
      </c>
      <c r="B13" s="3" t="s">
        <v>91</v>
      </c>
      <c r="C13" s="4">
        <v>2131.17</v>
      </c>
      <c r="D13" t="s">
        <v>43</v>
      </c>
      <c r="G13" s="23" t="s">
        <v>174</v>
      </c>
      <c r="H13" s="25">
        <f>H11/H12</f>
        <v>4174.5234210526323</v>
      </c>
      <c r="J13" s="20" t="s">
        <v>161</v>
      </c>
      <c r="K13" s="19">
        <v>46327</v>
      </c>
      <c r="L13" s="19">
        <v>46356</v>
      </c>
      <c r="M13" s="13">
        <f t="shared" si="1"/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f t="shared" si="6"/>
        <v>0</v>
      </c>
      <c r="S13" s="28">
        <f t="shared" si="7"/>
        <v>0</v>
      </c>
    </row>
    <row r="14" spans="1:19" ht="16.2">
      <c r="A14" s="2">
        <v>46077</v>
      </c>
      <c r="B14" s="3" t="s">
        <v>89</v>
      </c>
      <c r="C14" s="4">
        <v>309.19</v>
      </c>
      <c r="D14" t="s">
        <v>41</v>
      </c>
      <c r="J14" s="20" t="s">
        <v>162</v>
      </c>
      <c r="K14" s="19">
        <v>46357</v>
      </c>
      <c r="L14" s="19">
        <v>46387</v>
      </c>
      <c r="M14" s="13">
        <f t="shared" si="1"/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f t="shared" si="6"/>
        <v>0</v>
      </c>
      <c r="S14" s="28">
        <f t="shared" si="7"/>
        <v>0</v>
      </c>
    </row>
    <row r="15" spans="1:19" ht="16.2">
      <c r="A15" s="2">
        <v>46077</v>
      </c>
      <c r="B15" s="3" t="s">
        <v>89</v>
      </c>
      <c r="C15" s="4">
        <v>1357.41</v>
      </c>
      <c r="D15" t="s">
        <v>41</v>
      </c>
      <c r="J15" s="162" t="s">
        <v>174</v>
      </c>
      <c r="K15" s="162"/>
      <c r="L15" s="162"/>
      <c r="M15" s="49">
        <f t="shared" ref="M15:R15" si="8">SUM(M3:M14)</f>
        <v>97250.48</v>
      </c>
      <c r="N15" s="49">
        <f t="shared" si="8"/>
        <v>8248.58</v>
      </c>
      <c r="O15" s="49">
        <f t="shared" si="8"/>
        <v>51882.829999999994</v>
      </c>
      <c r="P15" s="49">
        <f t="shared" si="8"/>
        <v>0</v>
      </c>
      <c r="Q15" s="49">
        <f t="shared" si="8"/>
        <v>1250</v>
      </c>
      <c r="R15" s="49">
        <f t="shared" si="8"/>
        <v>0</v>
      </c>
      <c r="S15" s="51">
        <f>SUM(S3:S14)</f>
        <v>158631.89000000001</v>
      </c>
    </row>
    <row r="16" spans="1:19">
      <c r="A16" s="2">
        <v>46077</v>
      </c>
      <c r="B16" s="3" t="s">
        <v>89</v>
      </c>
      <c r="C16" s="4">
        <v>4656.67</v>
      </c>
      <c r="D16" t="s">
        <v>41</v>
      </c>
    </row>
    <row r="17" spans="1:4">
      <c r="A17" s="2">
        <v>46077</v>
      </c>
      <c r="B17" s="3" t="s">
        <v>89</v>
      </c>
      <c r="C17" s="4">
        <v>5183.3500000000004</v>
      </c>
      <c r="D17" t="s">
        <v>41</v>
      </c>
    </row>
    <row r="18" spans="1:4">
      <c r="A18" s="2">
        <v>46077</v>
      </c>
      <c r="B18" s="3" t="s">
        <v>89</v>
      </c>
      <c r="C18" s="4">
        <v>2820.64</v>
      </c>
      <c r="D18" t="s">
        <v>41</v>
      </c>
    </row>
    <row r="19" spans="1:4">
      <c r="A19" s="2">
        <v>46077</v>
      </c>
      <c r="B19" s="3" t="s">
        <v>89</v>
      </c>
      <c r="C19" s="4">
        <v>865.61</v>
      </c>
      <c r="D19" t="s">
        <v>41</v>
      </c>
    </row>
    <row r="20" spans="1:4">
      <c r="A20" s="2">
        <v>46077</v>
      </c>
      <c r="B20" s="3" t="s">
        <v>89</v>
      </c>
      <c r="C20" s="4">
        <v>553.80999999999995</v>
      </c>
      <c r="D20" t="s">
        <v>41</v>
      </c>
    </row>
    <row r="21" spans="1:4">
      <c r="A21" s="2">
        <v>46077</v>
      </c>
      <c r="B21" s="3" t="s">
        <v>90</v>
      </c>
      <c r="C21" s="4">
        <v>305.41000000000003</v>
      </c>
      <c r="D21" t="s">
        <v>42</v>
      </c>
    </row>
    <row r="22" spans="1:4">
      <c r="A22" s="2">
        <v>46077</v>
      </c>
      <c r="B22" s="3" t="s">
        <v>90</v>
      </c>
      <c r="C22" s="4">
        <v>374.48</v>
      </c>
      <c r="D22" t="s">
        <v>42</v>
      </c>
    </row>
    <row r="23" spans="1:4">
      <c r="A23" s="2">
        <v>46077</v>
      </c>
      <c r="B23" s="3" t="s">
        <v>91</v>
      </c>
      <c r="C23" s="4">
        <v>2121.1</v>
      </c>
      <c r="D23" t="s">
        <v>43</v>
      </c>
    </row>
    <row r="24" spans="1:4">
      <c r="A24" s="2">
        <v>46077</v>
      </c>
      <c r="B24" s="3" t="s">
        <v>91</v>
      </c>
      <c r="C24" s="4">
        <v>1230.95</v>
      </c>
      <c r="D24" t="s">
        <v>43</v>
      </c>
    </row>
    <row r="25" spans="1:4">
      <c r="A25" s="2">
        <v>46077</v>
      </c>
      <c r="B25" s="3" t="s">
        <v>91</v>
      </c>
      <c r="C25" s="4">
        <v>3407.11</v>
      </c>
      <c r="D25" t="s">
        <v>43</v>
      </c>
    </row>
    <row r="26" spans="1:4">
      <c r="A26" s="2">
        <v>46097</v>
      </c>
      <c r="B26" s="3" t="s">
        <v>90</v>
      </c>
      <c r="C26" s="4">
        <v>393.18</v>
      </c>
      <c r="D26" t="s">
        <v>42</v>
      </c>
    </row>
    <row r="27" spans="1:4">
      <c r="A27" s="2">
        <v>46097</v>
      </c>
      <c r="B27" s="3" t="s">
        <v>90</v>
      </c>
      <c r="C27" s="4">
        <v>305.41000000000003</v>
      </c>
      <c r="D27" t="s">
        <v>42</v>
      </c>
    </row>
    <row r="28" spans="1:4">
      <c r="A28" s="2">
        <v>46097</v>
      </c>
      <c r="B28" s="3" t="s">
        <v>91</v>
      </c>
      <c r="C28" s="4">
        <v>1190.22</v>
      </c>
      <c r="D28" t="s">
        <v>43</v>
      </c>
    </row>
    <row r="29" spans="1:4">
      <c r="A29" s="2">
        <v>46097</v>
      </c>
      <c r="B29" s="3" t="s">
        <v>91</v>
      </c>
      <c r="C29" s="4">
        <v>4043.62</v>
      </c>
      <c r="D29" t="s">
        <v>43</v>
      </c>
    </row>
    <row r="30" spans="1:4">
      <c r="A30" s="2">
        <v>46097</v>
      </c>
      <c r="B30" s="3" t="s">
        <v>91</v>
      </c>
      <c r="C30" s="4">
        <v>2077.98</v>
      </c>
      <c r="D30" t="s">
        <v>43</v>
      </c>
    </row>
    <row r="31" spans="1:4">
      <c r="A31" s="2">
        <v>46097</v>
      </c>
      <c r="B31" s="3" t="s">
        <v>89</v>
      </c>
      <c r="C31" s="4">
        <v>653.14</v>
      </c>
      <c r="D31" t="s">
        <v>41</v>
      </c>
    </row>
    <row r="32" spans="1:4">
      <c r="A32" s="2">
        <v>46097</v>
      </c>
      <c r="B32" s="3" t="s">
        <v>89</v>
      </c>
      <c r="C32" s="4">
        <v>865.61</v>
      </c>
      <c r="D32" t="s">
        <v>41</v>
      </c>
    </row>
    <row r="33" spans="1:4">
      <c r="A33" s="2">
        <v>46097</v>
      </c>
      <c r="B33" s="3" t="s">
        <v>89</v>
      </c>
      <c r="C33" s="4">
        <v>2820.64</v>
      </c>
      <c r="D33" t="s">
        <v>41</v>
      </c>
    </row>
    <row r="34" spans="1:4">
      <c r="A34" s="2">
        <v>46097</v>
      </c>
      <c r="B34" s="3" t="s">
        <v>89</v>
      </c>
      <c r="C34" s="4">
        <v>4662.0600000000004</v>
      </c>
      <c r="D34" t="s">
        <v>41</v>
      </c>
    </row>
    <row r="35" spans="1:4">
      <c r="A35" s="2">
        <v>46097</v>
      </c>
      <c r="B35" s="3" t="s">
        <v>89</v>
      </c>
      <c r="C35" s="4">
        <v>4297.34</v>
      </c>
      <c r="D35" t="s">
        <v>41</v>
      </c>
    </row>
    <row r="36" spans="1:4">
      <c r="A36" s="2">
        <v>46127</v>
      </c>
      <c r="B36" s="3" t="s">
        <v>91</v>
      </c>
      <c r="C36" s="4">
        <v>1427.85</v>
      </c>
      <c r="D36" t="s">
        <v>43</v>
      </c>
    </row>
    <row r="37" spans="1:4">
      <c r="A37" s="2">
        <v>46127</v>
      </c>
      <c r="B37" s="3" t="s">
        <v>91</v>
      </c>
      <c r="C37" s="4">
        <v>2398.67</v>
      </c>
      <c r="D37" t="s">
        <v>43</v>
      </c>
    </row>
    <row r="38" spans="1:4">
      <c r="A38" s="2">
        <v>46127</v>
      </c>
      <c r="B38" s="3" t="s">
        <v>91</v>
      </c>
      <c r="C38" s="4">
        <v>4415.29</v>
      </c>
      <c r="D38" t="s">
        <v>43</v>
      </c>
    </row>
    <row r="39" spans="1:4">
      <c r="A39" s="2">
        <v>46146</v>
      </c>
      <c r="B39" s="3" t="s">
        <v>92</v>
      </c>
      <c r="C39" s="4">
        <v>899.57</v>
      </c>
      <c r="D39" t="s">
        <v>42</v>
      </c>
    </row>
    <row r="40" spans="1:4">
      <c r="A40" s="2">
        <v>46163</v>
      </c>
      <c r="B40" s="3" t="s">
        <v>90</v>
      </c>
      <c r="C40" s="4">
        <v>681.93</v>
      </c>
      <c r="D40" t="s">
        <v>42</v>
      </c>
    </row>
    <row r="41" spans="1:4">
      <c r="A41" s="2">
        <v>46167</v>
      </c>
      <c r="B41" s="3" t="s">
        <v>90</v>
      </c>
      <c r="C41" s="4">
        <v>681.93</v>
      </c>
      <c r="D41" t="s">
        <v>42</v>
      </c>
    </row>
    <row r="42" spans="1:4">
      <c r="A42" s="2">
        <v>46167</v>
      </c>
      <c r="B42" s="3" t="s">
        <v>91</v>
      </c>
      <c r="C42" s="4">
        <v>2285.84</v>
      </c>
      <c r="D42" t="s">
        <v>43</v>
      </c>
    </row>
    <row r="43" spans="1:4">
      <c r="A43" s="2">
        <v>46167</v>
      </c>
      <c r="B43" s="3" t="s">
        <v>91</v>
      </c>
      <c r="C43" s="4">
        <v>4573.7700000000004</v>
      </c>
      <c r="D43" t="s">
        <v>43</v>
      </c>
    </row>
    <row r="44" spans="1:4">
      <c r="A44" s="2">
        <v>46167</v>
      </c>
      <c r="B44" s="3" t="s">
        <v>89</v>
      </c>
      <c r="C44" s="4">
        <v>628.20000000000005</v>
      </c>
      <c r="D44" t="s">
        <v>41</v>
      </c>
    </row>
    <row r="45" spans="1:4">
      <c r="A45" s="2">
        <v>46167</v>
      </c>
      <c r="B45" s="3" t="s">
        <v>89</v>
      </c>
      <c r="C45" s="4">
        <v>5051.42</v>
      </c>
      <c r="D45" t="s">
        <v>41</v>
      </c>
    </row>
    <row r="46" spans="1:4">
      <c r="A46" s="2">
        <v>46167</v>
      </c>
      <c r="B46" s="3" t="s">
        <v>89</v>
      </c>
      <c r="C46" s="4">
        <v>4874.63</v>
      </c>
      <c r="D46" t="s">
        <v>41</v>
      </c>
    </row>
    <row r="47" spans="1:4">
      <c r="A47" s="2">
        <v>46167</v>
      </c>
      <c r="B47" s="3" t="s">
        <v>89</v>
      </c>
      <c r="C47" s="4">
        <v>2777.66</v>
      </c>
      <c r="D47" t="s">
        <v>41</v>
      </c>
    </row>
    <row r="48" spans="1:4">
      <c r="A48" s="2">
        <v>46167</v>
      </c>
      <c r="B48" s="3" t="s">
        <v>89</v>
      </c>
      <c r="C48" s="4">
        <v>706.87</v>
      </c>
      <c r="D48" t="s">
        <v>41</v>
      </c>
    </row>
    <row r="49" spans="1:4">
      <c r="A49" s="2">
        <v>46167</v>
      </c>
      <c r="B49" s="3" t="s">
        <v>89</v>
      </c>
      <c r="C49" s="4">
        <v>1965.58</v>
      </c>
      <c r="D49" t="s">
        <v>41</v>
      </c>
    </row>
    <row r="50" spans="1:4">
      <c r="A50" s="2">
        <v>46167</v>
      </c>
      <c r="B50" s="3" t="s">
        <v>89</v>
      </c>
      <c r="C50" s="4">
        <v>765.44</v>
      </c>
      <c r="D50" t="s">
        <v>41</v>
      </c>
    </row>
    <row r="51" spans="1:4">
      <c r="A51" s="2">
        <v>46176</v>
      </c>
      <c r="B51" s="3" t="s">
        <v>91</v>
      </c>
      <c r="C51" s="4">
        <v>1321.58</v>
      </c>
      <c r="D51" t="s">
        <v>43</v>
      </c>
    </row>
    <row r="52" spans="1:4">
      <c r="A52" s="2">
        <v>46195</v>
      </c>
      <c r="B52" s="3" t="s">
        <v>93</v>
      </c>
      <c r="C52" s="4">
        <v>350</v>
      </c>
      <c r="D52" t="s">
        <v>45</v>
      </c>
    </row>
    <row r="53" spans="1:4">
      <c r="A53" s="2">
        <v>46197</v>
      </c>
      <c r="B53" s="3" t="s">
        <v>91</v>
      </c>
      <c r="C53" s="4">
        <v>229</v>
      </c>
      <c r="D53" t="s">
        <v>43</v>
      </c>
    </row>
    <row r="54" spans="1:4">
      <c r="A54" s="2">
        <v>46197</v>
      </c>
      <c r="B54" s="3" t="s">
        <v>91</v>
      </c>
      <c r="C54" s="4">
        <v>500</v>
      </c>
      <c r="D54" t="s">
        <v>43</v>
      </c>
    </row>
    <row r="55" spans="1:4">
      <c r="A55" s="2">
        <v>46197</v>
      </c>
      <c r="B55" s="3" t="s">
        <v>91</v>
      </c>
      <c r="C55" s="4">
        <v>500</v>
      </c>
      <c r="D55" t="s">
        <v>43</v>
      </c>
    </row>
    <row r="56" spans="1:4">
      <c r="A56" s="2">
        <v>46197</v>
      </c>
      <c r="B56" s="3" t="s">
        <v>91</v>
      </c>
      <c r="C56" s="4">
        <v>4736.5600000000004</v>
      </c>
      <c r="D56" t="s">
        <v>43</v>
      </c>
    </row>
    <row r="57" spans="1:4">
      <c r="A57" s="2">
        <v>46197</v>
      </c>
      <c r="B57" s="3" t="s">
        <v>91</v>
      </c>
      <c r="C57" s="4">
        <v>500</v>
      </c>
      <c r="D57" t="s">
        <v>43</v>
      </c>
    </row>
    <row r="58" spans="1:4">
      <c r="A58" s="2">
        <v>46203</v>
      </c>
      <c r="B58" s="3" t="s">
        <v>126</v>
      </c>
      <c r="C58" s="4">
        <v>400</v>
      </c>
      <c r="D58" t="s">
        <v>45</v>
      </c>
    </row>
    <row r="59" spans="1:4">
      <c r="A59" s="2">
        <v>46206</v>
      </c>
      <c r="B59" s="3" t="s">
        <v>89</v>
      </c>
      <c r="C59" s="4">
        <v>4483.67</v>
      </c>
      <c r="D59" t="s">
        <v>41</v>
      </c>
    </row>
    <row r="60" spans="1:4">
      <c r="A60" s="2">
        <v>46206</v>
      </c>
      <c r="B60" s="3" t="s">
        <v>89</v>
      </c>
      <c r="C60" s="4">
        <v>1982.84</v>
      </c>
      <c r="D60" t="s">
        <v>41</v>
      </c>
    </row>
    <row r="61" spans="1:4">
      <c r="A61" s="2">
        <v>46206</v>
      </c>
      <c r="B61" s="3" t="s">
        <v>89</v>
      </c>
      <c r="C61" s="4">
        <v>1357.41</v>
      </c>
      <c r="D61" t="s">
        <v>41</v>
      </c>
    </row>
    <row r="62" spans="1:4">
      <c r="A62" s="2">
        <v>46206</v>
      </c>
      <c r="B62" s="3" t="s">
        <v>89</v>
      </c>
      <c r="C62" s="4">
        <v>885.36</v>
      </c>
      <c r="D62" t="s">
        <v>41</v>
      </c>
    </row>
    <row r="63" spans="1:4">
      <c r="A63" s="2">
        <v>46206</v>
      </c>
      <c r="B63" s="3" t="s">
        <v>89</v>
      </c>
      <c r="C63" s="4">
        <v>1973.17</v>
      </c>
      <c r="D63" t="s">
        <v>41</v>
      </c>
    </row>
    <row r="64" spans="1:4">
      <c r="A64" s="2">
        <v>46206</v>
      </c>
      <c r="B64" s="3" t="s">
        <v>89</v>
      </c>
      <c r="C64" s="4">
        <v>4646.54</v>
      </c>
      <c r="D64" t="s">
        <v>41</v>
      </c>
    </row>
    <row r="65" spans="1:5">
      <c r="A65" s="2">
        <v>46206</v>
      </c>
      <c r="B65" s="3" t="s">
        <v>89</v>
      </c>
      <c r="C65" s="4">
        <v>646.80999999999995</v>
      </c>
      <c r="D65" t="s">
        <v>41</v>
      </c>
    </row>
    <row r="66" spans="1:5">
      <c r="A66" s="2">
        <v>46206</v>
      </c>
      <c r="B66" s="3" t="s">
        <v>91</v>
      </c>
      <c r="C66" s="4">
        <v>1346</v>
      </c>
      <c r="D66" t="s">
        <v>43</v>
      </c>
    </row>
    <row r="67" spans="1:5">
      <c r="A67" s="2">
        <v>46206</v>
      </c>
      <c r="B67" s="3" t="s">
        <v>91</v>
      </c>
      <c r="C67" s="4">
        <v>2345.5</v>
      </c>
      <c r="D67" t="s">
        <v>43</v>
      </c>
    </row>
    <row r="68" spans="1:5">
      <c r="A68" s="2">
        <v>46206</v>
      </c>
      <c r="B68" s="3" t="s">
        <v>91</v>
      </c>
      <c r="C68" s="4">
        <v>4483.1000000000004</v>
      </c>
      <c r="D68" t="s">
        <v>43</v>
      </c>
    </row>
    <row r="69" spans="1:5">
      <c r="A69" s="2">
        <v>46206</v>
      </c>
      <c r="B69" s="3" t="s">
        <v>90</v>
      </c>
      <c r="C69" s="4">
        <v>899.57</v>
      </c>
      <c r="D69" t="s">
        <v>42</v>
      </c>
    </row>
    <row r="70" spans="1:5">
      <c r="A70" s="2">
        <v>46206</v>
      </c>
      <c r="B70" s="3" t="s">
        <v>90</v>
      </c>
      <c r="C70" s="4">
        <v>1075.1099999999999</v>
      </c>
      <c r="D70" t="s">
        <v>42</v>
      </c>
    </row>
    <row r="71" spans="1:5">
      <c r="A71" s="2">
        <v>46230</v>
      </c>
      <c r="B71" s="3" t="s">
        <v>89</v>
      </c>
      <c r="C71" s="4">
        <v>760.14</v>
      </c>
      <c r="D71" t="s">
        <v>41</v>
      </c>
    </row>
    <row r="72" spans="1:5">
      <c r="A72" s="2">
        <v>46230</v>
      </c>
      <c r="B72" s="3" t="s">
        <v>89</v>
      </c>
      <c r="C72" s="4">
        <v>4914.78</v>
      </c>
      <c r="D72" t="s">
        <v>41</v>
      </c>
    </row>
    <row r="73" spans="1:5">
      <c r="A73" s="2">
        <v>46230</v>
      </c>
      <c r="B73" s="3" t="s">
        <v>89</v>
      </c>
      <c r="C73" s="4">
        <v>5604.68</v>
      </c>
      <c r="D73" t="s">
        <v>41</v>
      </c>
    </row>
    <row r="74" spans="1:5">
      <c r="A74" s="2">
        <v>46230</v>
      </c>
      <c r="B74" s="3" t="s">
        <v>89</v>
      </c>
      <c r="C74" s="4">
        <v>661.44</v>
      </c>
      <c r="D74" t="s">
        <v>41</v>
      </c>
    </row>
    <row r="75" spans="1:5">
      <c r="A75" s="2">
        <v>46230</v>
      </c>
      <c r="B75" s="3" t="s">
        <v>89</v>
      </c>
      <c r="C75" s="4">
        <v>1611.77</v>
      </c>
      <c r="D75" t="s">
        <v>41</v>
      </c>
    </row>
    <row r="76" spans="1:5">
      <c r="A76" s="2">
        <v>46230</v>
      </c>
      <c r="B76" s="3" t="s">
        <v>89</v>
      </c>
      <c r="C76" s="4">
        <v>2937.46</v>
      </c>
      <c r="D76" t="s">
        <v>41</v>
      </c>
    </row>
    <row r="77" spans="1:5">
      <c r="A77" s="2">
        <v>46230</v>
      </c>
      <c r="B77" s="3" t="s">
        <v>89</v>
      </c>
      <c r="C77" s="4">
        <v>930.23</v>
      </c>
      <c r="D77" t="s">
        <v>41</v>
      </c>
    </row>
    <row r="78" spans="1:5">
      <c r="A78" s="2">
        <v>46230</v>
      </c>
      <c r="B78" s="3" t="s">
        <v>90</v>
      </c>
      <c r="C78" s="4">
        <v>1557.82</v>
      </c>
      <c r="D78" t="s">
        <v>42</v>
      </c>
      <c r="E78" t="s">
        <v>1021</v>
      </c>
    </row>
    <row r="79" spans="1:5">
      <c r="A79" s="2">
        <v>46230</v>
      </c>
      <c r="B79" s="3" t="s">
        <v>90</v>
      </c>
      <c r="C79" s="4">
        <v>393.18</v>
      </c>
      <c r="D79" t="s">
        <v>42</v>
      </c>
      <c r="E79" t="s">
        <v>1020</v>
      </c>
    </row>
    <row r="80" spans="1:5">
      <c r="A80" s="2">
        <v>46230</v>
      </c>
      <c r="B80" s="3"/>
      <c r="C80" s="4"/>
    </row>
    <row r="81" spans="1:4">
      <c r="A81" s="2">
        <v>46230</v>
      </c>
      <c r="B81" s="3"/>
      <c r="C81" s="4"/>
    </row>
    <row r="82" spans="1:4">
      <c r="A82" s="2">
        <v>46230</v>
      </c>
      <c r="B82" s="3"/>
      <c r="C82" s="4"/>
    </row>
    <row r="83" spans="1:4">
      <c r="A83" s="2">
        <v>46239</v>
      </c>
      <c r="B83" s="3" t="s">
        <v>126</v>
      </c>
      <c r="C83" s="4">
        <v>200</v>
      </c>
      <c r="D83" t="s">
        <v>45</v>
      </c>
    </row>
    <row r="84" spans="1:4">
      <c r="A84" s="2">
        <v>46245</v>
      </c>
      <c r="B84" s="3" t="s">
        <v>1040</v>
      </c>
      <c r="C84" s="4">
        <v>300</v>
      </c>
      <c r="D84" t="s">
        <v>45</v>
      </c>
    </row>
    <row r="85" spans="1:4">
      <c r="A85" s="2"/>
      <c r="B85" s="3"/>
      <c r="C85" s="4"/>
    </row>
    <row r="86" spans="1:4">
      <c r="A86" s="2"/>
      <c r="B86" s="3"/>
      <c r="C86" s="4"/>
    </row>
    <row r="87" spans="1:4">
      <c r="A87" s="2"/>
      <c r="B87" s="3"/>
      <c r="C87" s="4"/>
    </row>
    <row r="88" spans="1:4">
      <c r="A88" s="2"/>
      <c r="B88" s="3"/>
      <c r="C88" s="4"/>
    </row>
    <row r="89" spans="1:4">
      <c r="A89" s="2"/>
      <c r="B89" s="3"/>
      <c r="C89" s="4"/>
    </row>
    <row r="90" spans="1:4">
      <c r="A90" s="2"/>
      <c r="B90" s="3"/>
      <c r="C90" s="4"/>
    </row>
    <row r="91" spans="1:4">
      <c r="A91" s="2"/>
      <c r="B91" s="3"/>
      <c r="C91" s="4"/>
    </row>
    <row r="93" spans="1:4">
      <c r="C93" s="26">
        <f>SUM(C2:C83)</f>
        <v>158331.88999999998</v>
      </c>
    </row>
  </sheetData>
  <autoFilter ref="A1:E83" xr:uid="{00000000-0001-0000-0500-000000000000}"/>
  <mergeCells count="3">
    <mergeCell ref="G1:H1"/>
    <mergeCell ref="J1:S1"/>
    <mergeCell ref="J15:L15"/>
  </mergeCells>
  <conditionalFormatting sqref="C2:C40 C42:C91">
    <cfRule type="cellIs" dxfId="4" priority="2" operator="lessThan">
      <formula>0</formula>
    </cfRule>
  </conditionalFormatting>
  <conditionalFormatting sqref="C41">
    <cfRule type="cellIs" dxfId="3" priority="1" operator="lessThan">
      <formula>0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U34"/>
  <sheetViews>
    <sheetView topLeftCell="A13" workbookViewId="0">
      <selection activeCell="A20" sqref="A20:E20"/>
    </sheetView>
  </sheetViews>
  <sheetFormatPr defaultRowHeight="14.4"/>
  <cols>
    <col min="1" max="1" width="11.109375" customWidth="1"/>
    <col min="2" max="2" width="23.5546875" customWidth="1"/>
    <col min="3" max="3" width="13.5546875" customWidth="1"/>
    <col min="4" max="4" width="22" customWidth="1"/>
    <col min="5" max="5" width="30.109375" customWidth="1"/>
    <col min="7" max="7" width="24.5546875" customWidth="1"/>
    <col min="8" max="8" width="14.5546875" customWidth="1"/>
    <col min="11" max="11" width="13.109375" customWidth="1"/>
    <col min="12" max="12" width="12.44140625" customWidth="1"/>
    <col min="13" max="13" width="12.109375" customWidth="1"/>
    <col min="14" max="14" width="18.109375" customWidth="1"/>
    <col min="15" max="15" width="12.109375" customWidth="1"/>
    <col min="16" max="16" width="16.77734375" customWidth="1"/>
    <col min="17" max="17" width="21.88671875" customWidth="1"/>
    <col min="18" max="18" width="17.5546875" customWidth="1"/>
    <col min="19" max="19" width="15.5546875" customWidth="1"/>
    <col min="20" max="20" width="22.5546875" customWidth="1"/>
    <col min="21" max="21" width="18.44140625" customWidth="1"/>
  </cols>
  <sheetData>
    <row r="1" spans="1:21">
      <c r="A1" s="30" t="s">
        <v>87</v>
      </c>
      <c r="B1" s="30" t="s">
        <v>108</v>
      </c>
      <c r="C1" s="30" t="s">
        <v>88</v>
      </c>
      <c r="D1" s="30" t="s">
        <v>0</v>
      </c>
      <c r="E1" s="30" t="s">
        <v>147</v>
      </c>
      <c r="F1" s="1"/>
      <c r="G1" s="160" t="s">
        <v>167</v>
      </c>
      <c r="H1" s="160"/>
      <c r="J1" s="160" t="s">
        <v>273</v>
      </c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</row>
    <row r="2" spans="1:21">
      <c r="A2" s="2">
        <v>46034</v>
      </c>
      <c r="B2" s="3" t="s">
        <v>383</v>
      </c>
      <c r="C2" s="37">
        <v>1250</v>
      </c>
      <c r="D2" t="s">
        <v>48</v>
      </c>
      <c r="E2" t="s">
        <v>384</v>
      </c>
      <c r="G2" s="29" t="s">
        <v>0</v>
      </c>
      <c r="H2" s="29" t="s">
        <v>175</v>
      </c>
      <c r="J2" s="29" t="s">
        <v>268</v>
      </c>
      <c r="K2" s="29" t="s">
        <v>163</v>
      </c>
      <c r="L2" s="29" t="s">
        <v>271</v>
      </c>
      <c r="M2" s="29" t="str">
        <f>G3</f>
        <v>Huur</v>
      </c>
      <c r="N2" s="29" t="str">
        <f>G4</f>
        <v>Gebouwonderhoud</v>
      </c>
      <c r="O2" s="29" t="str">
        <f>G5</f>
        <v>Schoonmaak</v>
      </c>
      <c r="P2" s="29" t="str">
        <f>G6</f>
        <v>Beveiliging</v>
      </c>
      <c r="Q2" s="29" t="str">
        <f>G7</f>
        <v>Tuinonderhoud + Terrein</v>
      </c>
      <c r="R2" s="29" t="str">
        <f>G8</f>
        <v>Airco onderhoud</v>
      </c>
      <c r="S2" s="29" t="str">
        <f>G9</f>
        <v>Afvalverwerking</v>
      </c>
      <c r="T2" s="29" t="str">
        <f>G10</f>
        <v>Sanitaire benodigheden</v>
      </c>
      <c r="U2" s="50" t="s">
        <v>272</v>
      </c>
    </row>
    <row r="3" spans="1:21" ht="16.2">
      <c r="A3" s="2">
        <v>46044</v>
      </c>
      <c r="B3" s="3" t="s">
        <v>212</v>
      </c>
      <c r="C3" s="37">
        <v>3000</v>
      </c>
      <c r="D3" t="s">
        <v>211</v>
      </c>
      <c r="E3" t="s">
        <v>217</v>
      </c>
      <c r="G3" s="5" t="s">
        <v>47</v>
      </c>
      <c r="H3" s="13">
        <f t="shared" ref="H3:H10" si="0">SUMIFS($C:$C,$D:$D,G3)</f>
        <v>0</v>
      </c>
      <c r="J3" s="20" t="s">
        <v>151</v>
      </c>
      <c r="K3" s="19">
        <v>46023</v>
      </c>
      <c r="L3" s="19">
        <v>46053</v>
      </c>
      <c r="M3" s="13">
        <f t="shared" ref="M3:M14" si="1">SUMIFS($C:$C,$D:$D,G$3,$A:$A,"&gt;="&amp;$K3,$A:$A,"&lt;="&amp;$L3)</f>
        <v>0</v>
      </c>
      <c r="N3" s="13">
        <f t="shared" ref="N3:N14" si="2">SUMIFS($C:$C,$D:$D,G$4,$A:$A,"&gt;="&amp;$K3,$A:$A,"&lt;="&amp;$L3)</f>
        <v>1250</v>
      </c>
      <c r="O3" s="13">
        <f t="shared" ref="O3:O14" si="3">SUMIFS($C:$C,$D:$D,G$5,$A:$A,"&gt;="&amp;$K3,$A:$A,"&lt;="&amp;$L3)</f>
        <v>0</v>
      </c>
      <c r="P3" s="13">
        <f t="shared" ref="P3:P14" si="4">SUMIFS($C:$C,$D:$D,G$6,$A:$A,"&gt;="&amp;$K3,$A:$A,"&lt;="&amp;$L3)</f>
        <v>0</v>
      </c>
      <c r="Q3" s="13">
        <f t="shared" ref="Q3:Q14" si="5">SUMIFS($C:$C,$D:$D,G$7,$A:$A,"&gt;="&amp;$K3,$A:$A,"&lt;="&amp;$L3)</f>
        <v>2400</v>
      </c>
      <c r="R3" s="13">
        <f t="shared" ref="R3:R14" si="6">SUMIFS($C:$C,$D:$D,G$8,$A:$A,"&gt;="&amp;$K3,$A:$A,"&lt;="&amp;$L3)</f>
        <v>0</v>
      </c>
      <c r="S3" s="13">
        <f t="shared" ref="S3:S14" si="7">SUMIFS($C:$C,$D:$D,G$9,$A:$A,"&gt;="&amp;$K3,$A:$A,"&lt;="&amp;$L3)</f>
        <v>3000</v>
      </c>
      <c r="T3" s="13">
        <f t="shared" ref="T3:T14" si="8">SUMIFS($C:$C,$D:$D,G$10,$A:$A,"&gt;="&amp;$K3,$A:$A,"&lt;="&amp;$L3)</f>
        <v>0</v>
      </c>
      <c r="U3" s="28">
        <f t="shared" ref="U3:U14" si="9">SUM(M3:T3)</f>
        <v>6650</v>
      </c>
    </row>
    <row r="4" spans="1:21" ht="16.2">
      <c r="A4" s="2">
        <v>46045</v>
      </c>
      <c r="B4" s="3" t="s">
        <v>213</v>
      </c>
      <c r="C4" s="37">
        <v>2400</v>
      </c>
      <c r="D4" t="s">
        <v>216</v>
      </c>
      <c r="E4" t="s">
        <v>218</v>
      </c>
      <c r="G4" s="5" t="s">
        <v>48</v>
      </c>
      <c r="H4" s="13">
        <f t="shared" si="0"/>
        <v>18850</v>
      </c>
      <c r="J4" s="20" t="s">
        <v>152</v>
      </c>
      <c r="K4" s="19">
        <v>46054</v>
      </c>
      <c r="L4" s="19">
        <v>46081</v>
      </c>
      <c r="M4" s="13">
        <f t="shared" si="1"/>
        <v>0</v>
      </c>
      <c r="N4" s="13">
        <f t="shared" si="2"/>
        <v>0</v>
      </c>
      <c r="O4" s="13">
        <f t="shared" si="3"/>
        <v>0</v>
      </c>
      <c r="P4" s="13">
        <f t="shared" si="4"/>
        <v>0</v>
      </c>
      <c r="Q4" s="13">
        <f t="shared" si="5"/>
        <v>0</v>
      </c>
      <c r="R4" s="13">
        <f t="shared" si="6"/>
        <v>0</v>
      </c>
      <c r="S4" s="13">
        <f t="shared" si="7"/>
        <v>3000</v>
      </c>
      <c r="T4" s="13">
        <f t="shared" si="8"/>
        <v>1115</v>
      </c>
      <c r="U4" s="28">
        <f t="shared" si="9"/>
        <v>4115</v>
      </c>
    </row>
    <row r="5" spans="1:21" ht="16.2">
      <c r="A5" s="2">
        <v>46071</v>
      </c>
      <c r="B5" s="3" t="s">
        <v>372</v>
      </c>
      <c r="C5" s="37">
        <v>1115</v>
      </c>
      <c r="D5" t="str">
        <f>G10</f>
        <v>Sanitaire benodigheden</v>
      </c>
      <c r="E5" t="s">
        <v>373</v>
      </c>
      <c r="G5" s="5" t="s">
        <v>49</v>
      </c>
      <c r="H5" s="13">
        <f t="shared" si="0"/>
        <v>855</v>
      </c>
      <c r="J5" s="20" t="s">
        <v>153</v>
      </c>
      <c r="K5" s="19">
        <v>46082</v>
      </c>
      <c r="L5" s="19">
        <v>46112</v>
      </c>
      <c r="M5" s="13">
        <f t="shared" si="1"/>
        <v>0</v>
      </c>
      <c r="N5" s="13">
        <f t="shared" si="2"/>
        <v>0</v>
      </c>
      <c r="O5" s="13">
        <f t="shared" si="3"/>
        <v>250</v>
      </c>
      <c r="P5" s="13">
        <f t="shared" si="4"/>
        <v>0</v>
      </c>
      <c r="Q5" s="13">
        <f t="shared" si="5"/>
        <v>300</v>
      </c>
      <c r="R5" s="13">
        <f t="shared" si="6"/>
        <v>0</v>
      </c>
      <c r="S5" s="13">
        <f t="shared" si="7"/>
        <v>0</v>
      </c>
      <c r="T5" s="13">
        <f t="shared" si="8"/>
        <v>0</v>
      </c>
      <c r="U5" s="28">
        <f t="shared" si="9"/>
        <v>550</v>
      </c>
    </row>
    <row r="6" spans="1:21" ht="16.2">
      <c r="A6" s="2">
        <v>46077</v>
      </c>
      <c r="B6" s="3" t="s">
        <v>212</v>
      </c>
      <c r="C6" s="37">
        <v>3000</v>
      </c>
      <c r="D6" t="s">
        <v>211</v>
      </c>
      <c r="E6" t="s">
        <v>219</v>
      </c>
      <c r="G6" s="5" t="s">
        <v>50</v>
      </c>
      <c r="H6" s="13">
        <f t="shared" si="0"/>
        <v>0</v>
      </c>
      <c r="J6" s="20" t="s">
        <v>154</v>
      </c>
      <c r="K6" s="19">
        <v>46113</v>
      </c>
      <c r="L6" s="19">
        <v>46142</v>
      </c>
      <c r="M6" s="13">
        <f t="shared" si="1"/>
        <v>0</v>
      </c>
      <c r="N6" s="13">
        <f t="shared" si="2"/>
        <v>17600</v>
      </c>
      <c r="O6" s="13">
        <f t="shared" si="3"/>
        <v>0</v>
      </c>
      <c r="P6" s="13">
        <f t="shared" si="4"/>
        <v>0</v>
      </c>
      <c r="Q6" s="13">
        <f t="shared" si="5"/>
        <v>9000</v>
      </c>
      <c r="R6" s="13">
        <f t="shared" si="6"/>
        <v>0</v>
      </c>
      <c r="S6" s="13">
        <f t="shared" si="7"/>
        <v>3000</v>
      </c>
      <c r="T6" s="13">
        <f t="shared" si="8"/>
        <v>0</v>
      </c>
      <c r="U6" s="28">
        <f t="shared" si="9"/>
        <v>29600</v>
      </c>
    </row>
    <row r="7" spans="1:21" ht="16.2">
      <c r="A7" s="2">
        <v>46090</v>
      </c>
      <c r="B7" s="3" t="s">
        <v>318</v>
      </c>
      <c r="C7" s="37">
        <v>250</v>
      </c>
      <c r="D7" t="str">
        <f>G5</f>
        <v>Schoonmaak</v>
      </c>
      <c r="E7" t="s">
        <v>322</v>
      </c>
      <c r="G7" s="5" t="s">
        <v>216</v>
      </c>
      <c r="H7" s="13">
        <f t="shared" si="0"/>
        <v>16600</v>
      </c>
      <c r="J7" s="20" t="s">
        <v>155</v>
      </c>
      <c r="K7" s="19">
        <v>46143</v>
      </c>
      <c r="L7" s="19">
        <v>46173</v>
      </c>
      <c r="M7" s="13">
        <f t="shared" si="1"/>
        <v>0</v>
      </c>
      <c r="N7" s="13">
        <f t="shared" si="2"/>
        <v>0</v>
      </c>
      <c r="O7" s="13">
        <f t="shared" si="3"/>
        <v>75</v>
      </c>
      <c r="P7" s="13">
        <f t="shared" si="4"/>
        <v>0</v>
      </c>
      <c r="Q7" s="13">
        <f t="shared" si="5"/>
        <v>0</v>
      </c>
      <c r="R7" s="13">
        <f t="shared" si="6"/>
        <v>0</v>
      </c>
      <c r="S7" s="13">
        <f t="shared" si="7"/>
        <v>0</v>
      </c>
      <c r="T7" s="13">
        <f t="shared" si="8"/>
        <v>0</v>
      </c>
      <c r="U7" s="28">
        <f t="shared" si="9"/>
        <v>75</v>
      </c>
    </row>
    <row r="8" spans="1:21" ht="16.2">
      <c r="A8" s="2">
        <v>46112</v>
      </c>
      <c r="B8" s="3" t="s">
        <v>214</v>
      </c>
      <c r="C8" s="37">
        <v>300</v>
      </c>
      <c r="D8" t="s">
        <v>216</v>
      </c>
      <c r="E8" t="s">
        <v>225</v>
      </c>
      <c r="G8" s="5" t="s">
        <v>51</v>
      </c>
      <c r="H8" s="13">
        <f t="shared" si="0"/>
        <v>0</v>
      </c>
      <c r="J8" s="20" t="s">
        <v>156</v>
      </c>
      <c r="K8" s="19">
        <v>46174</v>
      </c>
      <c r="L8" s="19">
        <v>46203</v>
      </c>
      <c r="M8" s="13">
        <f t="shared" si="1"/>
        <v>0</v>
      </c>
      <c r="N8" s="13">
        <f t="shared" si="2"/>
        <v>0</v>
      </c>
      <c r="O8" s="13">
        <f t="shared" si="3"/>
        <v>530</v>
      </c>
      <c r="P8" s="13">
        <f t="shared" si="4"/>
        <v>0</v>
      </c>
      <c r="Q8" s="13">
        <f t="shared" si="5"/>
        <v>600</v>
      </c>
      <c r="R8" s="13">
        <f t="shared" si="6"/>
        <v>0</v>
      </c>
      <c r="S8" s="13">
        <f t="shared" si="7"/>
        <v>6000</v>
      </c>
      <c r="T8" s="13">
        <f t="shared" si="8"/>
        <v>0</v>
      </c>
      <c r="U8" s="28">
        <f t="shared" si="9"/>
        <v>7130</v>
      </c>
    </row>
    <row r="9" spans="1:21" ht="16.2">
      <c r="A9" s="2">
        <v>46132</v>
      </c>
      <c r="B9" s="3" t="s">
        <v>215</v>
      </c>
      <c r="C9" s="37">
        <v>5000</v>
      </c>
      <c r="D9" t="s">
        <v>216</v>
      </c>
      <c r="E9" t="s">
        <v>224</v>
      </c>
      <c r="G9" s="5" t="s">
        <v>211</v>
      </c>
      <c r="H9" s="13">
        <f t="shared" si="0"/>
        <v>15000</v>
      </c>
      <c r="J9" s="20" t="s">
        <v>157</v>
      </c>
      <c r="K9" s="19">
        <v>46204</v>
      </c>
      <c r="L9" s="19">
        <v>46234</v>
      </c>
      <c r="M9" s="13">
        <f t="shared" si="1"/>
        <v>0</v>
      </c>
      <c r="N9" s="13">
        <f t="shared" si="2"/>
        <v>0</v>
      </c>
      <c r="O9" s="13">
        <f t="shared" si="3"/>
        <v>0</v>
      </c>
      <c r="P9" s="13">
        <f t="shared" si="4"/>
        <v>0</v>
      </c>
      <c r="Q9" s="13">
        <f t="shared" si="5"/>
        <v>4300</v>
      </c>
      <c r="R9" s="13">
        <f t="shared" si="6"/>
        <v>0</v>
      </c>
      <c r="S9" s="13">
        <f t="shared" si="7"/>
        <v>0</v>
      </c>
      <c r="T9" s="13">
        <f t="shared" si="8"/>
        <v>0</v>
      </c>
      <c r="U9" s="28">
        <f t="shared" si="9"/>
        <v>4300</v>
      </c>
    </row>
    <row r="10" spans="1:21" ht="16.2">
      <c r="A10" s="2">
        <v>46133</v>
      </c>
      <c r="B10" s="3" t="s">
        <v>212</v>
      </c>
      <c r="C10" s="37">
        <v>3000</v>
      </c>
      <c r="D10" t="s">
        <v>211</v>
      </c>
      <c r="E10" t="s">
        <v>221</v>
      </c>
      <c r="G10" s="5" t="s">
        <v>206</v>
      </c>
      <c r="H10" s="13">
        <f t="shared" si="0"/>
        <v>1115</v>
      </c>
      <c r="J10" s="20" t="s">
        <v>158</v>
      </c>
      <c r="K10" s="19">
        <v>46235</v>
      </c>
      <c r="L10" s="19">
        <v>46265</v>
      </c>
      <c r="M10" s="13">
        <f t="shared" si="1"/>
        <v>0</v>
      </c>
      <c r="N10" s="13">
        <f t="shared" si="2"/>
        <v>0</v>
      </c>
      <c r="O10" s="13">
        <f t="shared" si="3"/>
        <v>0</v>
      </c>
      <c r="P10" s="13">
        <f t="shared" si="4"/>
        <v>0</v>
      </c>
      <c r="Q10" s="13">
        <f t="shared" si="5"/>
        <v>0</v>
      </c>
      <c r="R10" s="13">
        <f t="shared" si="6"/>
        <v>0</v>
      </c>
      <c r="S10" s="13">
        <f t="shared" si="7"/>
        <v>0</v>
      </c>
      <c r="T10" s="13">
        <f t="shared" si="8"/>
        <v>0</v>
      </c>
      <c r="U10" s="28">
        <f t="shared" si="9"/>
        <v>0</v>
      </c>
    </row>
    <row r="11" spans="1:21" ht="16.2">
      <c r="A11" s="2">
        <v>46134</v>
      </c>
      <c r="B11" s="3" t="s">
        <v>375</v>
      </c>
      <c r="C11" s="37">
        <v>17600</v>
      </c>
      <c r="D11" t="str">
        <f>G4</f>
        <v>Gebouwonderhoud</v>
      </c>
      <c r="E11" t="s">
        <v>376</v>
      </c>
      <c r="J11" s="20" t="s">
        <v>159</v>
      </c>
      <c r="K11" s="19">
        <v>46266</v>
      </c>
      <c r="L11" s="19">
        <v>46295</v>
      </c>
      <c r="M11" s="13">
        <f t="shared" si="1"/>
        <v>0</v>
      </c>
      <c r="N11" s="13">
        <f t="shared" si="2"/>
        <v>0</v>
      </c>
      <c r="O11" s="13">
        <f t="shared" si="3"/>
        <v>0</v>
      </c>
      <c r="P11" s="13">
        <f t="shared" si="4"/>
        <v>0</v>
      </c>
      <c r="Q11" s="13">
        <f t="shared" si="5"/>
        <v>0</v>
      </c>
      <c r="R11" s="13">
        <f t="shared" si="6"/>
        <v>0</v>
      </c>
      <c r="S11" s="13">
        <f t="shared" si="7"/>
        <v>0</v>
      </c>
      <c r="T11" s="13">
        <f t="shared" si="8"/>
        <v>0</v>
      </c>
      <c r="U11" s="28">
        <f t="shared" si="9"/>
        <v>0</v>
      </c>
    </row>
    <row r="12" spans="1:21" ht="16.2">
      <c r="A12" s="2">
        <v>46135</v>
      </c>
      <c r="B12" s="3" t="s">
        <v>222</v>
      </c>
      <c r="C12" s="37">
        <v>4000</v>
      </c>
      <c r="D12" t="s">
        <v>216</v>
      </c>
      <c r="E12" t="s">
        <v>223</v>
      </c>
      <c r="G12" s="5"/>
      <c r="H12" s="38">
        <f>SUM(H3:H10)</f>
        <v>52420</v>
      </c>
      <c r="J12" s="20" t="s">
        <v>160</v>
      </c>
      <c r="K12" s="19">
        <v>46296</v>
      </c>
      <c r="L12" s="19">
        <v>46326</v>
      </c>
      <c r="M12" s="13">
        <f t="shared" si="1"/>
        <v>0</v>
      </c>
      <c r="N12" s="13">
        <f t="shared" si="2"/>
        <v>0</v>
      </c>
      <c r="O12" s="13">
        <f t="shared" si="3"/>
        <v>0</v>
      </c>
      <c r="P12" s="13">
        <f t="shared" si="4"/>
        <v>0</v>
      </c>
      <c r="Q12" s="13">
        <f t="shared" si="5"/>
        <v>0</v>
      </c>
      <c r="R12" s="13">
        <f t="shared" si="6"/>
        <v>0</v>
      </c>
      <c r="S12" s="13">
        <f t="shared" si="7"/>
        <v>0</v>
      </c>
      <c r="T12" s="13">
        <f t="shared" si="8"/>
        <v>0</v>
      </c>
      <c r="U12" s="28">
        <f t="shared" si="9"/>
        <v>0</v>
      </c>
    </row>
    <row r="13" spans="1:21" ht="16.2">
      <c r="A13" s="2">
        <v>46163</v>
      </c>
      <c r="B13" s="3" t="s">
        <v>377</v>
      </c>
      <c r="C13" s="37">
        <v>75</v>
      </c>
      <c r="D13" t="s">
        <v>49</v>
      </c>
      <c r="E13" t="s">
        <v>382</v>
      </c>
      <c r="H13" s="35">
        <v>38</v>
      </c>
      <c r="J13" s="20" t="s">
        <v>161</v>
      </c>
      <c r="K13" s="19">
        <v>46327</v>
      </c>
      <c r="L13" s="19">
        <v>46356</v>
      </c>
      <c r="M13" s="13">
        <f t="shared" si="1"/>
        <v>0</v>
      </c>
      <c r="N13" s="13">
        <f t="shared" si="2"/>
        <v>0</v>
      </c>
      <c r="O13" s="13">
        <f t="shared" si="3"/>
        <v>0</v>
      </c>
      <c r="P13" s="13">
        <f t="shared" si="4"/>
        <v>0</v>
      </c>
      <c r="Q13" s="13">
        <f t="shared" si="5"/>
        <v>0</v>
      </c>
      <c r="R13" s="13">
        <f t="shared" si="6"/>
        <v>0</v>
      </c>
      <c r="S13" s="13">
        <f t="shared" si="7"/>
        <v>0</v>
      </c>
      <c r="T13" s="13">
        <f t="shared" si="8"/>
        <v>0</v>
      </c>
      <c r="U13" s="28">
        <f t="shared" si="9"/>
        <v>0</v>
      </c>
    </row>
    <row r="14" spans="1:21" ht="16.2">
      <c r="A14" s="2">
        <v>46188</v>
      </c>
      <c r="B14" s="3" t="s">
        <v>136</v>
      </c>
      <c r="C14" s="37">
        <v>250</v>
      </c>
      <c r="D14" t="s">
        <v>216</v>
      </c>
      <c r="E14" t="s">
        <v>205</v>
      </c>
      <c r="G14" s="23" t="s">
        <v>174</v>
      </c>
      <c r="H14" s="36">
        <f>H12/H13</f>
        <v>1379.4736842105262</v>
      </c>
      <c r="J14" s="20" t="s">
        <v>162</v>
      </c>
      <c r="K14" s="19">
        <v>46357</v>
      </c>
      <c r="L14" s="19">
        <v>46387</v>
      </c>
      <c r="M14" s="13">
        <f t="shared" si="1"/>
        <v>0</v>
      </c>
      <c r="N14" s="13">
        <f t="shared" si="2"/>
        <v>0</v>
      </c>
      <c r="O14" s="13">
        <f t="shared" si="3"/>
        <v>0</v>
      </c>
      <c r="P14" s="13">
        <f t="shared" si="4"/>
        <v>0</v>
      </c>
      <c r="Q14" s="13">
        <f t="shared" si="5"/>
        <v>0</v>
      </c>
      <c r="R14" s="13">
        <f t="shared" si="6"/>
        <v>0</v>
      </c>
      <c r="S14" s="13">
        <f t="shared" si="7"/>
        <v>0</v>
      </c>
      <c r="T14" s="13">
        <f t="shared" si="8"/>
        <v>0</v>
      </c>
      <c r="U14" s="28">
        <f t="shared" si="9"/>
        <v>0</v>
      </c>
    </row>
    <row r="15" spans="1:21" ht="16.2">
      <c r="A15" s="2">
        <v>46189</v>
      </c>
      <c r="B15" s="3" t="s">
        <v>204</v>
      </c>
      <c r="C15" s="37">
        <v>350</v>
      </c>
      <c r="D15" t="s">
        <v>216</v>
      </c>
      <c r="E15" t="s">
        <v>205</v>
      </c>
      <c r="J15" s="162" t="s">
        <v>174</v>
      </c>
      <c r="K15" s="162"/>
      <c r="L15" s="162"/>
      <c r="M15" s="49">
        <f t="shared" ref="M15:T15" si="10">SUM(M3:M14)</f>
        <v>0</v>
      </c>
      <c r="N15" s="49">
        <f t="shared" si="10"/>
        <v>18850</v>
      </c>
      <c r="O15" s="49">
        <f t="shared" si="10"/>
        <v>855</v>
      </c>
      <c r="P15" s="49">
        <f t="shared" si="10"/>
        <v>0</v>
      </c>
      <c r="Q15" s="49">
        <f t="shared" si="10"/>
        <v>16600</v>
      </c>
      <c r="R15" s="49">
        <f t="shared" si="10"/>
        <v>0</v>
      </c>
      <c r="S15" s="49">
        <f t="shared" si="10"/>
        <v>15000</v>
      </c>
      <c r="T15" s="49">
        <f t="shared" si="10"/>
        <v>1115</v>
      </c>
      <c r="U15" s="51">
        <f>SUM(U3:U14)</f>
        <v>52420</v>
      </c>
    </row>
    <row r="16" spans="1:21">
      <c r="A16" s="2">
        <v>46196</v>
      </c>
      <c r="B16" s="3" t="s">
        <v>325</v>
      </c>
      <c r="C16" s="37">
        <v>530</v>
      </c>
      <c r="D16" t="s">
        <v>49</v>
      </c>
      <c r="E16" t="s">
        <v>322</v>
      </c>
    </row>
    <row r="17" spans="1:5">
      <c r="A17" s="2">
        <v>46199</v>
      </c>
      <c r="B17" s="3" t="s">
        <v>212</v>
      </c>
      <c r="C17" s="37">
        <v>6000</v>
      </c>
      <c r="D17" t="s">
        <v>211</v>
      </c>
      <c r="E17" t="s">
        <v>220</v>
      </c>
    </row>
    <row r="18" spans="1:5">
      <c r="A18" s="2">
        <v>46213</v>
      </c>
      <c r="B18" s="3" t="s">
        <v>93</v>
      </c>
      <c r="C18" s="37">
        <v>300</v>
      </c>
      <c r="D18" t="s">
        <v>216</v>
      </c>
      <c r="E18" t="s">
        <v>205</v>
      </c>
    </row>
    <row r="19" spans="1:5">
      <c r="A19" s="2">
        <v>46231</v>
      </c>
      <c r="B19" s="3" t="s">
        <v>136</v>
      </c>
      <c r="C19" s="37">
        <v>4000</v>
      </c>
      <c r="D19" t="s">
        <v>216</v>
      </c>
      <c r="E19" t="s">
        <v>1002</v>
      </c>
    </row>
    <row r="20" spans="1:5">
      <c r="C20" s="13"/>
    </row>
    <row r="21" spans="1:5">
      <c r="C21" s="13"/>
    </row>
    <row r="22" spans="1:5">
      <c r="C22" s="13"/>
    </row>
    <row r="23" spans="1:5" ht="16.2">
      <c r="C23" s="28">
        <f>SUM(C3:C22)</f>
        <v>51170</v>
      </c>
    </row>
    <row r="24" spans="1:5">
      <c r="C24" s="13"/>
    </row>
    <row r="25" spans="1:5">
      <c r="C25" s="13"/>
    </row>
    <row r="26" spans="1:5">
      <c r="C26" s="13"/>
    </row>
    <row r="27" spans="1:5">
      <c r="C27" s="13"/>
    </row>
    <row r="28" spans="1:5">
      <c r="C28" s="13"/>
    </row>
    <row r="29" spans="1:5">
      <c r="C29" s="13"/>
    </row>
    <row r="30" spans="1:5">
      <c r="C30" s="13"/>
    </row>
    <row r="31" spans="1:5">
      <c r="C31" s="13"/>
    </row>
    <row r="32" spans="1:5">
      <c r="C32" s="13"/>
    </row>
    <row r="33" spans="3:3">
      <c r="C33" s="13"/>
    </row>
    <row r="34" spans="3:3">
      <c r="C34" s="13"/>
    </row>
  </sheetData>
  <autoFilter ref="A1:D1" xr:uid="{00000000-0001-0000-0600-000000000000}"/>
  <mergeCells count="3">
    <mergeCell ref="G1:H1"/>
    <mergeCell ref="J1:U1"/>
    <mergeCell ref="J15:L15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/>
  </sheetPr>
  <dimension ref="A1:AB38"/>
  <sheetViews>
    <sheetView topLeftCell="A13" workbookViewId="0">
      <selection activeCell="K22" sqref="K22"/>
    </sheetView>
  </sheetViews>
  <sheetFormatPr defaultRowHeight="14.4"/>
  <cols>
    <col min="1" max="1" width="10.6640625" customWidth="1"/>
    <col min="2" max="2" width="22.33203125" customWidth="1"/>
    <col min="3" max="4" width="17.33203125" customWidth="1"/>
    <col min="5" max="5" width="13.5546875" customWidth="1"/>
    <col min="6" max="6" width="20.109375" customWidth="1"/>
    <col min="7" max="7" width="15.44140625" customWidth="1"/>
    <col min="8" max="8" width="13.33203125" customWidth="1"/>
    <col min="10" max="10" width="21.6640625" customWidth="1"/>
    <col min="11" max="11" width="14.6640625" customWidth="1"/>
    <col min="12" max="12" width="11.5546875" bestFit="1" customWidth="1"/>
    <col min="13" max="13" width="11.5546875" customWidth="1"/>
    <col min="16" max="16" width="10.44140625" customWidth="1"/>
    <col min="17" max="17" width="11" customWidth="1"/>
    <col min="18" max="18" width="16.5546875" customWidth="1"/>
    <col min="21" max="21" width="12.5546875" customWidth="1"/>
    <col min="22" max="22" width="14.21875" customWidth="1"/>
    <col min="23" max="23" width="14.88671875" customWidth="1"/>
    <col min="24" max="24" width="12.109375" customWidth="1"/>
    <col min="25" max="25" width="10" bestFit="1" customWidth="1"/>
    <col min="26" max="26" width="15.44140625" customWidth="1"/>
    <col min="27" max="27" width="19" customWidth="1"/>
    <col min="28" max="28" width="16.88671875" customWidth="1"/>
  </cols>
  <sheetData>
    <row r="1" spans="1:28">
      <c r="A1" s="160" t="s">
        <v>269</v>
      </c>
      <c r="B1" s="160"/>
      <c r="C1" s="160"/>
      <c r="D1" s="160"/>
      <c r="E1" s="160"/>
      <c r="F1" s="160"/>
      <c r="G1" s="160"/>
      <c r="H1" s="160"/>
      <c r="I1" s="1"/>
      <c r="J1" s="196" t="s">
        <v>168</v>
      </c>
      <c r="K1" s="196"/>
      <c r="L1" s="196"/>
      <c r="M1" s="82"/>
      <c r="O1" s="160" t="s">
        <v>273</v>
      </c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>
      <c r="A2" s="30" t="s">
        <v>87</v>
      </c>
      <c r="B2" s="30" t="s">
        <v>1</v>
      </c>
      <c r="C2" s="30" t="s">
        <v>110</v>
      </c>
      <c r="D2" s="30" t="s">
        <v>139</v>
      </c>
      <c r="E2" s="30" t="s">
        <v>109</v>
      </c>
      <c r="F2" s="30" t="s">
        <v>0</v>
      </c>
      <c r="G2" s="30" t="s">
        <v>147</v>
      </c>
      <c r="H2" s="30" t="s">
        <v>200</v>
      </c>
      <c r="J2" s="29" t="s">
        <v>0</v>
      </c>
      <c r="K2" s="29" t="s">
        <v>109</v>
      </c>
      <c r="L2" s="23" t="s">
        <v>110</v>
      </c>
      <c r="M2" s="5"/>
      <c r="O2" s="29" t="s">
        <v>268</v>
      </c>
      <c r="P2" s="29" t="s">
        <v>163</v>
      </c>
      <c r="Q2" s="29" t="s">
        <v>271</v>
      </c>
      <c r="R2" s="29" t="str">
        <f>J3</f>
        <v>Kantoorbenodigdheden</v>
      </c>
      <c r="S2" s="29" t="str">
        <f>J4</f>
        <v>Printerinkt</v>
      </c>
      <c r="T2" s="29" t="str">
        <f>J5</f>
        <v>Papier</v>
      </c>
      <c r="U2" s="29" t="str">
        <f>J6</f>
        <v>Computers</v>
      </c>
      <c r="V2" s="29" t="str">
        <f>J7</f>
        <v>Monitoren</v>
      </c>
      <c r="W2" s="29" t="str">
        <f>J8</f>
        <v>Softwarelicenties</v>
      </c>
      <c r="X2" s="23" t="str">
        <f>J9</f>
        <v>Microsoft 365</v>
      </c>
      <c r="Y2" s="23" t="str">
        <f>J10</f>
        <v>Dropbox</v>
      </c>
      <c r="Z2" s="23" t="str">
        <f>J11</f>
        <v>Computeraccessoires</v>
      </c>
      <c r="AA2" s="23" t="str">
        <f>J14</f>
        <v>Boekhoudsoftware</v>
      </c>
      <c r="AB2" s="50" t="s">
        <v>272</v>
      </c>
    </row>
    <row r="3" spans="1:28" ht="16.2">
      <c r="A3" s="2">
        <v>46023</v>
      </c>
      <c r="B3" s="3" t="s">
        <v>277</v>
      </c>
      <c r="C3" s="33">
        <v>10</v>
      </c>
      <c r="E3" s="13"/>
      <c r="F3" t="s">
        <v>59</v>
      </c>
      <c r="H3" t="s">
        <v>202</v>
      </c>
      <c r="J3" s="5" t="s">
        <v>52</v>
      </c>
      <c r="K3" s="13">
        <f t="shared" ref="K3:K14" si="0">SUMIFS($E:$E,$F:$F,J3)</f>
        <v>17556.84</v>
      </c>
      <c r="L3" s="15">
        <f t="shared" ref="L3:L14" si="1">SUMIFS($C:$C,$F:$F,J3)</f>
        <v>0</v>
      </c>
      <c r="M3" s="15"/>
      <c r="O3" s="20" t="s">
        <v>151</v>
      </c>
      <c r="P3" s="19">
        <v>46023</v>
      </c>
      <c r="Q3" s="19">
        <v>46053</v>
      </c>
      <c r="R3" s="13">
        <f t="shared" ref="R3:R14" si="2">SUMIFS($E:$E,$F:$F,J$3,$A:$A,"&gt;="&amp;$P3,$A:$A,"&lt;="&amp;$Q3)</f>
        <v>0</v>
      </c>
      <c r="S3" s="13">
        <f t="shared" ref="S3:S14" si="3">SUMIFS($E:$E,$F:$F,J$4,$A:$A,"&gt;="&amp;$P3,$A:$A,"&lt;="&amp;$Q3)</f>
        <v>0</v>
      </c>
      <c r="T3" s="13">
        <f t="shared" ref="T3:T14" si="4">SUMIFS($E:$E,$F:$F,J$5,$A:$A,"&gt;="&amp;$P3,$A:$A,"&lt;="&amp;$Q3)</f>
        <v>0</v>
      </c>
      <c r="U3" s="13">
        <f t="shared" ref="U3:U14" si="5">SUMIFS($E:$E,$F:$F,J$6,$A:$A,"&gt;="&amp;$P3,$A:$A,"&lt;="&amp;$Q3)</f>
        <v>300</v>
      </c>
      <c r="V3" s="13">
        <f t="shared" ref="V3:V14" si="6">SUMIFS($E:$E,$F:$F,J$7,$A:$A,"&gt;="&amp;$P3,$A:$A,"&lt;="&amp;$Q3)</f>
        <v>0</v>
      </c>
      <c r="W3" s="13">
        <f t="shared" ref="W3:W14" si="7">SUMIFS($E:$E,$F:$F,J$8,$A:$A,"&gt;="&amp;$P3,$A:$A,"&lt;="&amp;$Q3)</f>
        <v>0</v>
      </c>
      <c r="X3" s="13">
        <f>SUMIFS($E:$E,$F:$F,J$9,$A:$A,"&gt;="&amp;$P3,$A:$A,"&lt;="&amp;$Q3)</f>
        <v>269.5</v>
      </c>
      <c r="Y3" s="13">
        <f t="shared" ref="Y3:Y14" si="8">SUMIFS($E:$E,$F:$F,J$10,$A:$A,"&gt;="&amp;$P3,$A:$A,"&lt;="&amp;$Q3)</f>
        <v>0</v>
      </c>
      <c r="Z3" s="13">
        <f t="shared" ref="Z3:Z14" si="9">SUMIFS($E:$E,$F:$F,J$11,$A:$A,"&gt;="&amp;$P3,$A:$A,"&lt;="&amp;$Q3)</f>
        <v>0</v>
      </c>
      <c r="AA3" s="13">
        <f t="shared" ref="AA3:AA14" si="10">SUMIFS($E:$E,$F:$F,J$14,$A:$A,"&gt;="&amp;$P3,$A:$A,"&lt;="&amp;$Q3)</f>
        <v>0</v>
      </c>
      <c r="AB3" s="28">
        <f>SUM(R3:AA3)</f>
        <v>569.5</v>
      </c>
    </row>
    <row r="4" spans="1:28" ht="16.2">
      <c r="A4" s="2">
        <v>46030</v>
      </c>
      <c r="B4" s="3" t="s">
        <v>278</v>
      </c>
      <c r="C4" s="33"/>
      <c r="D4" s="33"/>
      <c r="E4" s="37">
        <v>269.5</v>
      </c>
      <c r="F4" t="s">
        <v>58</v>
      </c>
      <c r="H4" t="s">
        <v>202</v>
      </c>
      <c r="J4" s="5" t="s">
        <v>53</v>
      </c>
      <c r="K4" s="13">
        <f t="shared" si="0"/>
        <v>0</v>
      </c>
      <c r="L4" s="15">
        <f t="shared" si="1"/>
        <v>0</v>
      </c>
      <c r="M4" s="15"/>
      <c r="O4" s="20" t="s">
        <v>152</v>
      </c>
      <c r="P4" s="19">
        <v>46054</v>
      </c>
      <c r="Q4" s="19">
        <v>46081</v>
      </c>
      <c r="R4" s="13">
        <f t="shared" si="2"/>
        <v>0</v>
      </c>
      <c r="S4" s="13">
        <f t="shared" si="3"/>
        <v>0</v>
      </c>
      <c r="T4" s="13">
        <f t="shared" si="4"/>
        <v>0</v>
      </c>
      <c r="U4" s="13">
        <f t="shared" si="5"/>
        <v>0</v>
      </c>
      <c r="V4" s="13">
        <f t="shared" si="6"/>
        <v>0</v>
      </c>
      <c r="W4" s="13">
        <f t="shared" si="7"/>
        <v>0</v>
      </c>
      <c r="X4" s="13">
        <f t="shared" ref="X4:X14" si="11">SUMIFS($E:$E,$F:$F,I$9,$A:$A,"&gt;="&amp;$R4,$A:$A,"&lt;="&amp;$S4)</f>
        <v>0</v>
      </c>
      <c r="Y4" s="13">
        <f t="shared" si="8"/>
        <v>0</v>
      </c>
      <c r="Z4" s="13">
        <f t="shared" si="9"/>
        <v>608.29999999999995</v>
      </c>
      <c r="AA4" s="13">
        <f t="shared" si="10"/>
        <v>0</v>
      </c>
      <c r="AB4" s="28">
        <f t="shared" ref="AB4:AB14" si="12">SUM(R4:AA4)</f>
        <v>608.29999999999995</v>
      </c>
    </row>
    <row r="5" spans="1:28" ht="16.2">
      <c r="A5" s="2">
        <v>46042</v>
      </c>
      <c r="B5" s="3" t="s">
        <v>280</v>
      </c>
      <c r="C5" s="33"/>
      <c r="D5" s="33"/>
      <c r="E5" s="37">
        <v>870</v>
      </c>
      <c r="F5" t="s">
        <v>962</v>
      </c>
      <c r="H5" t="s">
        <v>279</v>
      </c>
      <c r="J5" s="5" t="s">
        <v>54</v>
      </c>
      <c r="K5" s="13">
        <f t="shared" si="0"/>
        <v>0</v>
      </c>
      <c r="L5" s="15">
        <f t="shared" si="1"/>
        <v>0</v>
      </c>
      <c r="M5" s="15"/>
      <c r="O5" s="20" t="s">
        <v>153</v>
      </c>
      <c r="P5" s="19">
        <v>46082</v>
      </c>
      <c r="Q5" s="19">
        <v>46112</v>
      </c>
      <c r="R5" s="13">
        <f t="shared" si="2"/>
        <v>2003.1399999999999</v>
      </c>
      <c r="S5" s="13">
        <f t="shared" si="3"/>
        <v>0</v>
      </c>
      <c r="T5" s="13">
        <f t="shared" si="4"/>
        <v>0</v>
      </c>
      <c r="U5" s="13">
        <f t="shared" si="5"/>
        <v>0</v>
      </c>
      <c r="V5" s="13">
        <f t="shared" si="6"/>
        <v>0</v>
      </c>
      <c r="W5" s="13">
        <f t="shared" si="7"/>
        <v>0</v>
      </c>
      <c r="X5" s="13">
        <f t="shared" si="11"/>
        <v>0</v>
      </c>
      <c r="Y5" s="13">
        <f t="shared" si="8"/>
        <v>0</v>
      </c>
      <c r="Z5" s="13">
        <f t="shared" si="9"/>
        <v>0</v>
      </c>
      <c r="AA5" s="13">
        <f t="shared" si="10"/>
        <v>0</v>
      </c>
      <c r="AB5" s="28">
        <f t="shared" si="12"/>
        <v>2003.1399999999999</v>
      </c>
    </row>
    <row r="6" spans="1:28" ht="16.2">
      <c r="A6" s="2">
        <v>46051</v>
      </c>
      <c r="B6" s="3" t="s">
        <v>389</v>
      </c>
      <c r="C6" s="33"/>
      <c r="D6" s="33"/>
      <c r="E6" s="37">
        <v>300</v>
      </c>
      <c r="F6" t="str">
        <f>J6</f>
        <v>Computers</v>
      </c>
      <c r="G6" t="s">
        <v>390</v>
      </c>
      <c r="J6" s="5" t="s">
        <v>55</v>
      </c>
      <c r="K6" s="13">
        <f t="shared" si="0"/>
        <v>300</v>
      </c>
      <c r="L6" s="15">
        <f t="shared" si="1"/>
        <v>0</v>
      </c>
      <c r="M6" s="15"/>
      <c r="O6" s="20" t="s">
        <v>154</v>
      </c>
      <c r="P6" s="19">
        <v>46113</v>
      </c>
      <c r="Q6" s="19">
        <v>46142</v>
      </c>
      <c r="R6" s="13">
        <f t="shared" si="2"/>
        <v>937.5</v>
      </c>
      <c r="S6" s="13">
        <f t="shared" si="3"/>
        <v>0</v>
      </c>
      <c r="T6" s="13">
        <f t="shared" si="4"/>
        <v>0</v>
      </c>
      <c r="U6" s="13">
        <f t="shared" si="5"/>
        <v>0</v>
      </c>
      <c r="V6" s="13">
        <f t="shared" si="6"/>
        <v>0</v>
      </c>
      <c r="W6" s="13">
        <f t="shared" si="7"/>
        <v>0</v>
      </c>
      <c r="X6" s="13">
        <f t="shared" si="11"/>
        <v>0</v>
      </c>
      <c r="Y6" s="13">
        <f t="shared" si="8"/>
        <v>0</v>
      </c>
      <c r="Z6" s="13">
        <f t="shared" si="9"/>
        <v>2488.9</v>
      </c>
      <c r="AA6" s="13">
        <f t="shared" si="10"/>
        <v>0</v>
      </c>
      <c r="AB6" s="28">
        <f t="shared" si="12"/>
        <v>3426.4</v>
      </c>
    </row>
    <row r="7" spans="1:28" ht="16.2">
      <c r="A7" s="2">
        <v>46054</v>
      </c>
      <c r="B7" s="3" t="s">
        <v>277</v>
      </c>
      <c r="C7" s="33">
        <v>10</v>
      </c>
      <c r="E7" s="13"/>
      <c r="F7" t="s">
        <v>59</v>
      </c>
      <c r="H7" t="s">
        <v>202</v>
      </c>
      <c r="J7" s="5" t="s">
        <v>56</v>
      </c>
      <c r="K7" s="13">
        <f t="shared" si="0"/>
        <v>0</v>
      </c>
      <c r="L7" s="15">
        <f t="shared" si="1"/>
        <v>0</v>
      </c>
      <c r="M7" s="15"/>
      <c r="O7" s="20" t="s">
        <v>155</v>
      </c>
      <c r="P7" s="19">
        <v>46143</v>
      </c>
      <c r="Q7" s="19">
        <v>46173</v>
      </c>
      <c r="R7" s="13">
        <f t="shared" si="2"/>
        <v>295</v>
      </c>
      <c r="S7" s="13">
        <f t="shared" si="3"/>
        <v>0</v>
      </c>
      <c r="T7" s="13">
        <f t="shared" si="4"/>
        <v>0</v>
      </c>
      <c r="U7" s="13">
        <f t="shared" si="5"/>
        <v>0</v>
      </c>
      <c r="V7" s="13">
        <f t="shared" si="6"/>
        <v>0</v>
      </c>
      <c r="W7" s="13">
        <f t="shared" si="7"/>
        <v>0</v>
      </c>
      <c r="X7" s="13">
        <f t="shared" si="11"/>
        <v>0</v>
      </c>
      <c r="Y7" s="13">
        <f t="shared" si="8"/>
        <v>0</v>
      </c>
      <c r="Z7" s="13">
        <f t="shared" si="9"/>
        <v>0</v>
      </c>
      <c r="AA7" s="13">
        <f t="shared" si="10"/>
        <v>0</v>
      </c>
      <c r="AB7" s="28">
        <f t="shared" si="12"/>
        <v>295</v>
      </c>
    </row>
    <row r="8" spans="1:28" ht="16.2">
      <c r="A8" s="2">
        <v>46069</v>
      </c>
      <c r="B8" s="3" t="s">
        <v>280</v>
      </c>
      <c r="C8" s="33"/>
      <c r="E8" s="4">
        <v>608.29999999999995</v>
      </c>
      <c r="F8" t="str">
        <f>J11</f>
        <v>Computeraccessoires</v>
      </c>
      <c r="G8" t="s">
        <v>281</v>
      </c>
      <c r="H8" t="s">
        <v>279</v>
      </c>
      <c r="J8" s="5" t="s">
        <v>57</v>
      </c>
      <c r="K8" s="13">
        <f t="shared" si="0"/>
        <v>0</v>
      </c>
      <c r="L8" s="15">
        <f t="shared" si="1"/>
        <v>0</v>
      </c>
      <c r="M8" s="15"/>
      <c r="O8" s="20" t="s">
        <v>156</v>
      </c>
      <c r="P8" s="19">
        <v>46174</v>
      </c>
      <c r="Q8" s="19">
        <v>46203</v>
      </c>
      <c r="R8" s="13">
        <f t="shared" si="2"/>
        <v>740</v>
      </c>
      <c r="S8" s="13">
        <f t="shared" si="3"/>
        <v>0</v>
      </c>
      <c r="T8" s="13">
        <f t="shared" si="4"/>
        <v>0</v>
      </c>
      <c r="U8" s="13">
        <f t="shared" si="5"/>
        <v>0</v>
      </c>
      <c r="V8" s="13">
        <f t="shared" si="6"/>
        <v>0</v>
      </c>
      <c r="W8" s="13">
        <f t="shared" si="7"/>
        <v>0</v>
      </c>
      <c r="X8" s="13">
        <f t="shared" si="11"/>
        <v>0</v>
      </c>
      <c r="Y8" s="13">
        <f t="shared" si="8"/>
        <v>0</v>
      </c>
      <c r="Z8" s="13">
        <f t="shared" si="9"/>
        <v>0</v>
      </c>
      <c r="AA8" s="13">
        <f t="shared" si="10"/>
        <v>0</v>
      </c>
      <c r="AB8" s="28">
        <f t="shared" si="12"/>
        <v>740</v>
      </c>
    </row>
    <row r="9" spans="1:28" ht="16.2">
      <c r="A9" s="2">
        <v>46082</v>
      </c>
      <c r="B9" s="3" t="s">
        <v>277</v>
      </c>
      <c r="C9" s="33">
        <v>10</v>
      </c>
      <c r="E9" s="4"/>
      <c r="F9" t="s">
        <v>59</v>
      </c>
      <c r="H9" t="s">
        <v>202</v>
      </c>
      <c r="J9" s="5" t="s">
        <v>58</v>
      </c>
      <c r="K9" s="13">
        <f t="shared" si="0"/>
        <v>269.5</v>
      </c>
      <c r="L9" s="15">
        <f t="shared" si="1"/>
        <v>0</v>
      </c>
      <c r="M9" s="15"/>
      <c r="O9" s="20" t="s">
        <v>157</v>
      </c>
      <c r="P9" s="19">
        <v>46204</v>
      </c>
      <c r="Q9" s="19">
        <v>46234</v>
      </c>
      <c r="R9" s="13">
        <f t="shared" si="2"/>
        <v>6646.2</v>
      </c>
      <c r="S9" s="13">
        <f t="shared" si="3"/>
        <v>0</v>
      </c>
      <c r="T9" s="13">
        <f t="shared" si="4"/>
        <v>0</v>
      </c>
      <c r="U9" s="13">
        <f t="shared" si="5"/>
        <v>0</v>
      </c>
      <c r="V9" s="13">
        <f t="shared" si="6"/>
        <v>0</v>
      </c>
      <c r="W9" s="13">
        <f t="shared" si="7"/>
        <v>0</v>
      </c>
      <c r="X9" s="13">
        <f t="shared" si="11"/>
        <v>0</v>
      </c>
      <c r="Y9" s="13">
        <f t="shared" si="8"/>
        <v>0</v>
      </c>
      <c r="Z9" s="13">
        <f t="shared" si="9"/>
        <v>0</v>
      </c>
      <c r="AA9" s="13">
        <f t="shared" si="10"/>
        <v>0</v>
      </c>
      <c r="AB9" s="28">
        <f t="shared" si="12"/>
        <v>6646.2</v>
      </c>
    </row>
    <row r="10" spans="1:28" ht="16.2">
      <c r="A10" s="2">
        <v>46083</v>
      </c>
      <c r="B10" s="3" t="s">
        <v>278</v>
      </c>
      <c r="C10" s="33"/>
      <c r="E10" s="4">
        <v>285</v>
      </c>
      <c r="H10" t="s">
        <v>279</v>
      </c>
      <c r="J10" s="5" t="s">
        <v>59</v>
      </c>
      <c r="K10" s="13">
        <f t="shared" si="0"/>
        <v>0</v>
      </c>
      <c r="L10" s="15">
        <f t="shared" si="1"/>
        <v>60</v>
      </c>
      <c r="M10" s="15"/>
      <c r="O10" s="20" t="s">
        <v>158</v>
      </c>
      <c r="P10" s="19">
        <v>46235</v>
      </c>
      <c r="Q10" s="19">
        <v>46265</v>
      </c>
      <c r="R10" s="13">
        <f t="shared" si="2"/>
        <v>6935</v>
      </c>
      <c r="S10" s="13">
        <f t="shared" si="3"/>
        <v>0</v>
      </c>
      <c r="T10" s="13">
        <f t="shared" si="4"/>
        <v>0</v>
      </c>
      <c r="U10" s="13">
        <f t="shared" si="5"/>
        <v>0</v>
      </c>
      <c r="V10" s="13">
        <f t="shared" si="6"/>
        <v>0</v>
      </c>
      <c r="W10" s="13">
        <f t="shared" si="7"/>
        <v>0</v>
      </c>
      <c r="X10" s="13">
        <f t="shared" si="11"/>
        <v>0</v>
      </c>
      <c r="Y10" s="13">
        <f t="shared" si="8"/>
        <v>0</v>
      </c>
      <c r="Z10" s="13">
        <f t="shared" si="9"/>
        <v>0</v>
      </c>
      <c r="AA10" s="13">
        <f t="shared" si="10"/>
        <v>0</v>
      </c>
      <c r="AB10" s="28">
        <f t="shared" si="12"/>
        <v>6935</v>
      </c>
    </row>
    <row r="11" spans="1:28" ht="16.2">
      <c r="A11" s="2">
        <v>46083</v>
      </c>
      <c r="B11" s="3" t="s">
        <v>278</v>
      </c>
      <c r="C11" s="33"/>
      <c r="E11" s="4">
        <v>366.61</v>
      </c>
      <c r="H11" t="s">
        <v>279</v>
      </c>
      <c r="J11" s="5" t="s">
        <v>282</v>
      </c>
      <c r="K11" s="13">
        <f t="shared" si="0"/>
        <v>3097.2</v>
      </c>
      <c r="L11" s="15">
        <f t="shared" si="1"/>
        <v>0</v>
      </c>
      <c r="M11" s="15"/>
      <c r="O11" s="20" t="s">
        <v>159</v>
      </c>
      <c r="P11" s="19">
        <v>46266</v>
      </c>
      <c r="Q11" s="19">
        <v>46295</v>
      </c>
      <c r="R11" s="13">
        <f t="shared" si="2"/>
        <v>0</v>
      </c>
      <c r="S11" s="13">
        <f t="shared" si="3"/>
        <v>0</v>
      </c>
      <c r="T11" s="13">
        <f t="shared" si="4"/>
        <v>0</v>
      </c>
      <c r="U11" s="13">
        <f t="shared" si="5"/>
        <v>0</v>
      </c>
      <c r="V11" s="13">
        <f t="shared" si="6"/>
        <v>0</v>
      </c>
      <c r="W11" s="13">
        <f t="shared" si="7"/>
        <v>0</v>
      </c>
      <c r="X11" s="13">
        <f t="shared" si="11"/>
        <v>0</v>
      </c>
      <c r="Y11" s="13">
        <f t="shared" si="8"/>
        <v>0</v>
      </c>
      <c r="Z11" s="13">
        <f t="shared" si="9"/>
        <v>0</v>
      </c>
      <c r="AA11" s="13">
        <f t="shared" si="10"/>
        <v>0</v>
      </c>
      <c r="AB11" s="28">
        <f t="shared" si="12"/>
        <v>0</v>
      </c>
    </row>
    <row r="12" spans="1:28" ht="16.2">
      <c r="A12" s="2">
        <v>46091</v>
      </c>
      <c r="B12" s="3" t="s">
        <v>372</v>
      </c>
      <c r="C12" s="33"/>
      <c r="E12" s="4">
        <v>1491</v>
      </c>
      <c r="F12" t="s">
        <v>52</v>
      </c>
      <c r="J12" s="5" t="s">
        <v>44</v>
      </c>
      <c r="K12" s="13">
        <f t="shared" si="0"/>
        <v>11635</v>
      </c>
      <c r="L12" s="15">
        <f t="shared" si="1"/>
        <v>0</v>
      </c>
      <c r="M12" s="15"/>
      <c r="O12" s="20" t="s">
        <v>160</v>
      </c>
      <c r="P12" s="19">
        <v>46296</v>
      </c>
      <c r="Q12" s="19">
        <v>46326</v>
      </c>
      <c r="R12" s="13">
        <f t="shared" si="2"/>
        <v>0</v>
      </c>
      <c r="S12" s="13">
        <f t="shared" si="3"/>
        <v>0</v>
      </c>
      <c r="T12" s="13">
        <f t="shared" si="4"/>
        <v>0</v>
      </c>
      <c r="U12" s="13">
        <f t="shared" si="5"/>
        <v>0</v>
      </c>
      <c r="V12" s="13">
        <f t="shared" si="6"/>
        <v>0</v>
      </c>
      <c r="W12" s="13">
        <f t="shared" si="7"/>
        <v>0</v>
      </c>
      <c r="X12" s="13">
        <f t="shared" si="11"/>
        <v>0</v>
      </c>
      <c r="Y12" s="13">
        <f t="shared" si="8"/>
        <v>0</v>
      </c>
      <c r="Z12" s="13">
        <f t="shared" si="9"/>
        <v>0</v>
      </c>
      <c r="AA12" s="13">
        <f t="shared" si="10"/>
        <v>0</v>
      </c>
      <c r="AB12" s="28">
        <f t="shared" si="12"/>
        <v>0</v>
      </c>
    </row>
    <row r="13" spans="1:28" ht="16.2">
      <c r="A13" s="2">
        <v>46097</v>
      </c>
      <c r="B13" s="3" t="s">
        <v>278</v>
      </c>
      <c r="C13" s="33"/>
      <c r="E13" s="4">
        <v>22</v>
      </c>
      <c r="H13" t="s">
        <v>279</v>
      </c>
      <c r="J13" s="5" t="s">
        <v>962</v>
      </c>
      <c r="K13" s="13">
        <f t="shared" si="0"/>
        <v>870</v>
      </c>
      <c r="L13" s="15">
        <f t="shared" si="1"/>
        <v>0</v>
      </c>
      <c r="M13" s="15"/>
      <c r="O13" s="20" t="s">
        <v>161</v>
      </c>
      <c r="P13" s="19">
        <v>46327</v>
      </c>
      <c r="Q13" s="19">
        <v>46356</v>
      </c>
      <c r="R13" s="13">
        <f t="shared" si="2"/>
        <v>0</v>
      </c>
      <c r="S13" s="13">
        <f t="shared" si="3"/>
        <v>0</v>
      </c>
      <c r="T13" s="13">
        <f t="shared" si="4"/>
        <v>0</v>
      </c>
      <c r="U13" s="13">
        <f t="shared" si="5"/>
        <v>0</v>
      </c>
      <c r="V13" s="13">
        <f t="shared" si="6"/>
        <v>0</v>
      </c>
      <c r="W13" s="13">
        <f t="shared" si="7"/>
        <v>0</v>
      </c>
      <c r="X13" s="13">
        <f t="shared" si="11"/>
        <v>0</v>
      </c>
      <c r="Y13" s="13">
        <f t="shared" si="8"/>
        <v>0</v>
      </c>
      <c r="Z13" s="13">
        <f t="shared" si="9"/>
        <v>0</v>
      </c>
      <c r="AA13" s="13">
        <f t="shared" si="10"/>
        <v>0</v>
      </c>
      <c r="AB13" s="28">
        <f t="shared" si="12"/>
        <v>0</v>
      </c>
    </row>
    <row r="14" spans="1:28" ht="16.2">
      <c r="A14" s="2">
        <v>46104</v>
      </c>
      <c r="B14" s="3" t="s">
        <v>381</v>
      </c>
      <c r="C14" s="33"/>
      <c r="E14" s="4">
        <v>512.14</v>
      </c>
      <c r="F14" t="s">
        <v>52</v>
      </c>
      <c r="J14" s="5" t="s">
        <v>60</v>
      </c>
      <c r="K14" s="13">
        <f t="shared" si="0"/>
        <v>0</v>
      </c>
      <c r="L14" s="15">
        <f t="shared" si="1"/>
        <v>0</v>
      </c>
      <c r="O14" s="20" t="s">
        <v>162</v>
      </c>
      <c r="P14" s="19">
        <v>46357</v>
      </c>
      <c r="Q14" s="19">
        <v>46387</v>
      </c>
      <c r="R14" s="13">
        <f t="shared" si="2"/>
        <v>0</v>
      </c>
      <c r="S14" s="13">
        <f t="shared" si="3"/>
        <v>0</v>
      </c>
      <c r="T14" s="13">
        <f t="shared" si="4"/>
        <v>0</v>
      </c>
      <c r="U14" s="13">
        <f t="shared" si="5"/>
        <v>0</v>
      </c>
      <c r="V14" s="13">
        <f t="shared" si="6"/>
        <v>0</v>
      </c>
      <c r="W14" s="13">
        <f t="shared" si="7"/>
        <v>0</v>
      </c>
      <c r="X14" s="13">
        <f t="shared" si="11"/>
        <v>0</v>
      </c>
      <c r="Y14" s="13">
        <f t="shared" si="8"/>
        <v>0</v>
      </c>
      <c r="Z14" s="13">
        <f t="shared" si="9"/>
        <v>0</v>
      </c>
      <c r="AA14" s="13">
        <f t="shared" si="10"/>
        <v>0</v>
      </c>
      <c r="AB14" s="28">
        <f t="shared" si="12"/>
        <v>0</v>
      </c>
    </row>
    <row r="15" spans="1:28" ht="16.2">
      <c r="A15" s="2">
        <v>46113</v>
      </c>
      <c r="B15" s="3" t="s">
        <v>277</v>
      </c>
      <c r="C15" s="33">
        <v>10</v>
      </c>
      <c r="E15" s="4"/>
      <c r="F15" t="s">
        <v>59</v>
      </c>
      <c r="H15" t="s">
        <v>202</v>
      </c>
      <c r="M15" s="78"/>
      <c r="O15" s="162" t="s">
        <v>174</v>
      </c>
      <c r="P15" s="162"/>
      <c r="Q15" s="162"/>
      <c r="R15" s="49">
        <f t="shared" ref="R15:X15" si="13">SUM(R3:R14)</f>
        <v>17556.84</v>
      </c>
      <c r="S15" s="49">
        <f t="shared" si="13"/>
        <v>0</v>
      </c>
      <c r="T15" s="49">
        <f t="shared" si="13"/>
        <v>0</v>
      </c>
      <c r="U15" s="49">
        <f t="shared" si="13"/>
        <v>300</v>
      </c>
      <c r="V15" s="49">
        <f t="shared" si="13"/>
        <v>0</v>
      </c>
      <c r="W15" s="49">
        <f t="shared" si="13"/>
        <v>0</v>
      </c>
      <c r="X15" s="49">
        <f t="shared" si="13"/>
        <v>269.5</v>
      </c>
      <c r="Y15" s="49">
        <f t="shared" ref="Y15:Z15" si="14">SUM(Y3:Y14)</f>
        <v>0</v>
      </c>
      <c r="Z15" s="49">
        <f t="shared" si="14"/>
        <v>3097.2</v>
      </c>
      <c r="AA15" s="49">
        <f>SUM(AA3:AA14)</f>
        <v>0</v>
      </c>
      <c r="AB15" s="51">
        <f>SUM(AB3:AB14)</f>
        <v>21223.54</v>
      </c>
    </row>
    <row r="16" spans="1:28">
      <c r="A16" s="2">
        <v>46127</v>
      </c>
      <c r="B16" s="3" t="s">
        <v>280</v>
      </c>
      <c r="C16" s="33"/>
      <c r="E16" s="4">
        <v>1758.9</v>
      </c>
      <c r="F16" t="s">
        <v>282</v>
      </c>
      <c r="G16" t="s">
        <v>281</v>
      </c>
      <c r="H16" t="s">
        <v>279</v>
      </c>
      <c r="K16" s="38">
        <f>SUM(K3:K14)</f>
        <v>33728.54</v>
      </c>
      <c r="L16" s="57">
        <f>SUM(L3:L14)</f>
        <v>60</v>
      </c>
      <c r="M16" s="35"/>
      <c r="AB16" t="s">
        <v>111</v>
      </c>
    </row>
    <row r="17" spans="1:28">
      <c r="A17" s="2">
        <v>46119</v>
      </c>
      <c r="B17" s="3" t="s">
        <v>372</v>
      </c>
      <c r="C17" s="33"/>
      <c r="E17" s="4">
        <v>937.5</v>
      </c>
      <c r="F17" t="s">
        <v>52</v>
      </c>
      <c r="K17" s="35">
        <v>38</v>
      </c>
      <c r="L17" s="35">
        <v>1</v>
      </c>
      <c r="M17" s="35"/>
      <c r="O17" s="160" t="s">
        <v>274</v>
      </c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</row>
    <row r="18" spans="1:28" ht="16.2">
      <c r="A18" s="2">
        <v>46134</v>
      </c>
      <c r="B18" s="3" t="s">
        <v>372</v>
      </c>
      <c r="C18" s="33"/>
      <c r="E18" s="4">
        <v>730</v>
      </c>
      <c r="F18" t="str">
        <f>J11</f>
        <v>Computeraccessoires</v>
      </c>
      <c r="H18" t="s">
        <v>279</v>
      </c>
      <c r="J18" s="23" t="s">
        <v>173</v>
      </c>
      <c r="K18" s="25">
        <f>K16/K17</f>
        <v>887.59315789473692</v>
      </c>
      <c r="L18" s="59">
        <f>L16*L17</f>
        <v>60</v>
      </c>
      <c r="M18" s="83">
        <f>SUM(K18:L18)</f>
        <v>947.59315789473692</v>
      </c>
      <c r="O18" s="29" t="s">
        <v>268</v>
      </c>
      <c r="P18" s="29" t="s">
        <v>163</v>
      </c>
      <c r="Q18" s="29" t="s">
        <v>271</v>
      </c>
      <c r="R18" s="29" t="str">
        <f>J3</f>
        <v>Kantoorbenodigdheden</v>
      </c>
      <c r="S18" s="29" t="str">
        <f>J4</f>
        <v>Printerinkt</v>
      </c>
      <c r="T18" s="29" t="str">
        <f>J5</f>
        <v>Papier</v>
      </c>
      <c r="U18" s="29" t="str">
        <f>J6</f>
        <v>Computers</v>
      </c>
      <c r="V18" s="29" t="str">
        <f>J7</f>
        <v>Monitoren</v>
      </c>
      <c r="W18" s="29" t="str">
        <f>J8</f>
        <v>Softwarelicenties</v>
      </c>
      <c r="X18" s="23" t="str">
        <f>J9</f>
        <v>Microsoft 365</v>
      </c>
      <c r="Y18" s="23" t="str">
        <f>J10</f>
        <v>Dropbox</v>
      </c>
      <c r="Z18" s="23" t="str">
        <f>J11</f>
        <v>Computeraccessoires</v>
      </c>
      <c r="AA18" s="23" t="str">
        <f>J14</f>
        <v>Boekhoudsoftware</v>
      </c>
      <c r="AB18" s="50" t="s">
        <v>272</v>
      </c>
    </row>
    <row r="19" spans="1:28" ht="16.2">
      <c r="A19" s="2">
        <v>46143</v>
      </c>
      <c r="B19" s="3" t="s">
        <v>277</v>
      </c>
      <c r="C19" s="33">
        <v>10</v>
      </c>
      <c r="E19" s="4"/>
      <c r="F19" t="s">
        <v>59</v>
      </c>
      <c r="H19" t="s">
        <v>202</v>
      </c>
      <c r="O19" s="20" t="s">
        <v>151</v>
      </c>
      <c r="P19" s="19">
        <v>46023</v>
      </c>
      <c r="Q19" s="19">
        <v>46053</v>
      </c>
      <c r="R19" s="15">
        <f t="shared" ref="R19:R30" si="15">SUMIFS($C:$C,$F:$F,J$3,$A:$A,"&gt;="&amp;$P19,$A:$A,"&lt;="&amp;$Q19)</f>
        <v>0</v>
      </c>
      <c r="S19" s="15">
        <f t="shared" ref="S19:S30" si="16">SUMIFS($C:$C,$F:$F,J$4,$A:$A,"&gt;="&amp;$P19,$A:$A,"&lt;="&amp;$Q19)</f>
        <v>0</v>
      </c>
      <c r="T19" s="15">
        <f t="shared" ref="T19:T30" si="17">SUMIFS($C:$C,$F:$F,J$5,$A:$A,"&gt;="&amp;$P19,$A:$A,"&lt;="&amp;$Q19)</f>
        <v>0</v>
      </c>
      <c r="U19" s="15">
        <f t="shared" ref="U19:U30" si="18">SUMIFS($C:$C,$F:$F,J$6,$A:$A,"&gt;="&amp;$P19,$A:$A,"&lt;="&amp;$Q19)</f>
        <v>0</v>
      </c>
      <c r="V19" s="15">
        <f>SUMIFS($C:$C,$F:$F,J$7,$A:$A,"&gt;="&amp;$P19,$A:$A,"&lt;="&amp;$Q19)</f>
        <v>0</v>
      </c>
      <c r="W19" s="15">
        <f t="shared" ref="W19:W30" si="19">SUMIFS($C:$C,$F:$F,J$8,$A:$A,"&gt;="&amp;$P19,$A:$A,"&lt;="&amp;$Q19)</f>
        <v>0</v>
      </c>
      <c r="X19" s="15">
        <f t="shared" ref="X19:X30" si="20">SUMIFS($C:$C,$F:$F,J$9,$A:$A,"&gt;="&amp;$P19,$A:$A,"&lt;="&amp;$Q19)</f>
        <v>0</v>
      </c>
      <c r="Y19" s="15">
        <f t="shared" ref="Y19:Y30" si="21">SUMIFS($C:$C,$F:$F,J$10,$A:$A,"&gt;="&amp;$P19,$A:$A,"&lt;="&amp;$Q19)</f>
        <v>10</v>
      </c>
      <c r="Z19" s="15">
        <f>SUMIFS($C:$C,$F:$F,J$113,$A:$A,"&gt;="&amp;$P19,$A:$A,"&lt;="&amp;$Q19)</f>
        <v>0</v>
      </c>
      <c r="AA19" s="15">
        <f t="shared" ref="AA19:AA30" si="22">SUMIFS($C:$C,$F:$F,J$14,$A:$A,"&gt;="&amp;$P19,$A:$A,"&lt;="&amp;$Q19)</f>
        <v>0</v>
      </c>
      <c r="AB19" s="12">
        <f t="shared" ref="AB19:AB30" si="23">SUM(R19:AA19)</f>
        <v>10</v>
      </c>
    </row>
    <row r="20" spans="1:28" ht="16.2">
      <c r="A20" s="2">
        <v>46149</v>
      </c>
      <c r="B20" s="3" t="s">
        <v>372</v>
      </c>
      <c r="C20" s="33"/>
      <c r="E20" s="4">
        <v>295</v>
      </c>
      <c r="F20" t="s">
        <v>52</v>
      </c>
      <c r="O20" s="20" t="s">
        <v>152</v>
      </c>
      <c r="P20" s="19">
        <v>46054</v>
      </c>
      <c r="Q20" s="19">
        <v>46081</v>
      </c>
      <c r="R20" s="15">
        <f t="shared" si="15"/>
        <v>0</v>
      </c>
      <c r="S20" s="15">
        <f t="shared" si="16"/>
        <v>0</v>
      </c>
      <c r="T20" s="15">
        <f t="shared" si="17"/>
        <v>0</v>
      </c>
      <c r="U20" s="15">
        <f t="shared" si="18"/>
        <v>0</v>
      </c>
      <c r="V20" s="15">
        <f t="shared" ref="V20:V30" si="24">SUMIFS($E:$E,$F:$F,J$7,$A:$A,"&gt;="&amp;$P20,$A:$A,"&lt;="&amp;$Q20)</f>
        <v>0</v>
      </c>
      <c r="W20" s="15">
        <f t="shared" si="19"/>
        <v>0</v>
      </c>
      <c r="X20" s="15">
        <f t="shared" si="20"/>
        <v>0</v>
      </c>
      <c r="Y20" s="15">
        <f t="shared" si="21"/>
        <v>10</v>
      </c>
      <c r="Z20" s="15">
        <f t="shared" ref="Z20:Z30" si="25">SUMIFS($C:$C,$F:$F,K$10,$A:$A,"&gt;="&amp;$P20,$A:$A,"&lt;="&amp;$Q20)</f>
        <v>0</v>
      </c>
      <c r="AA20" s="15">
        <f t="shared" si="22"/>
        <v>0</v>
      </c>
      <c r="AB20" s="12">
        <f t="shared" si="23"/>
        <v>10</v>
      </c>
    </row>
    <row r="21" spans="1:28" ht="16.2">
      <c r="A21" s="2">
        <v>46174</v>
      </c>
      <c r="B21" s="3" t="s">
        <v>277</v>
      </c>
      <c r="C21" s="33">
        <v>10</v>
      </c>
      <c r="E21" s="4"/>
      <c r="F21" t="s">
        <v>59</v>
      </c>
      <c r="H21" t="s">
        <v>202</v>
      </c>
      <c r="O21" s="20" t="s">
        <v>153</v>
      </c>
      <c r="P21" s="19">
        <v>46082</v>
      </c>
      <c r="Q21" s="19">
        <v>46112</v>
      </c>
      <c r="R21" s="15">
        <f t="shared" si="15"/>
        <v>0</v>
      </c>
      <c r="S21" s="15">
        <f t="shared" si="16"/>
        <v>0</v>
      </c>
      <c r="T21" s="15">
        <f t="shared" si="17"/>
        <v>0</v>
      </c>
      <c r="U21" s="15">
        <f t="shared" si="18"/>
        <v>0</v>
      </c>
      <c r="V21" s="15">
        <f t="shared" si="24"/>
        <v>0</v>
      </c>
      <c r="W21" s="15">
        <f t="shared" si="19"/>
        <v>0</v>
      </c>
      <c r="X21" s="15">
        <f t="shared" si="20"/>
        <v>0</v>
      </c>
      <c r="Y21" s="15">
        <f t="shared" si="21"/>
        <v>10</v>
      </c>
      <c r="Z21" s="15">
        <f t="shared" si="25"/>
        <v>0</v>
      </c>
      <c r="AA21" s="15">
        <f t="shared" si="22"/>
        <v>0</v>
      </c>
      <c r="AB21" s="12">
        <f t="shared" si="23"/>
        <v>10</v>
      </c>
    </row>
    <row r="22" spans="1:28" ht="16.2">
      <c r="A22" s="2">
        <v>46182</v>
      </c>
      <c r="B22" s="3" t="s">
        <v>372</v>
      </c>
      <c r="C22" s="33"/>
      <c r="E22" s="4">
        <v>740</v>
      </c>
      <c r="F22" t="s">
        <v>52</v>
      </c>
      <c r="O22" s="20" t="s">
        <v>154</v>
      </c>
      <c r="P22" s="19">
        <v>46113</v>
      </c>
      <c r="Q22" s="19">
        <v>46142</v>
      </c>
      <c r="R22" s="15">
        <f t="shared" si="15"/>
        <v>0</v>
      </c>
      <c r="S22" s="15">
        <f t="shared" si="16"/>
        <v>0</v>
      </c>
      <c r="T22" s="15">
        <f t="shared" si="17"/>
        <v>0</v>
      </c>
      <c r="U22" s="15">
        <f t="shared" si="18"/>
        <v>0</v>
      </c>
      <c r="V22" s="15">
        <f t="shared" si="24"/>
        <v>0</v>
      </c>
      <c r="W22" s="15">
        <f t="shared" si="19"/>
        <v>0</v>
      </c>
      <c r="X22" s="15">
        <f t="shared" si="20"/>
        <v>0</v>
      </c>
      <c r="Y22" s="15">
        <f t="shared" si="21"/>
        <v>10</v>
      </c>
      <c r="Z22" s="15">
        <f t="shared" si="25"/>
        <v>0</v>
      </c>
      <c r="AA22" s="15">
        <f t="shared" si="22"/>
        <v>0</v>
      </c>
      <c r="AB22" s="12">
        <f t="shared" si="23"/>
        <v>10</v>
      </c>
    </row>
    <row r="23" spans="1:28" ht="16.2">
      <c r="A23" s="2">
        <v>46197</v>
      </c>
      <c r="B23" s="3" t="s">
        <v>280</v>
      </c>
      <c r="E23" s="4">
        <v>11635</v>
      </c>
      <c r="F23" t="s">
        <v>44</v>
      </c>
      <c r="G23" t="s">
        <v>307</v>
      </c>
      <c r="H23" t="s">
        <v>279</v>
      </c>
      <c r="O23" s="20" t="s">
        <v>155</v>
      </c>
      <c r="P23" s="19">
        <v>46143</v>
      </c>
      <c r="Q23" s="19">
        <v>46173</v>
      </c>
      <c r="R23" s="15">
        <f t="shared" si="15"/>
        <v>0</v>
      </c>
      <c r="S23" s="15">
        <f t="shared" si="16"/>
        <v>0</v>
      </c>
      <c r="T23" s="15">
        <f t="shared" si="17"/>
        <v>0</v>
      </c>
      <c r="U23" s="15">
        <f t="shared" si="18"/>
        <v>0</v>
      </c>
      <c r="V23" s="15">
        <f t="shared" si="24"/>
        <v>0</v>
      </c>
      <c r="W23" s="15">
        <f t="shared" si="19"/>
        <v>0</v>
      </c>
      <c r="X23" s="15">
        <f t="shared" si="20"/>
        <v>0</v>
      </c>
      <c r="Y23" s="15">
        <f t="shared" si="21"/>
        <v>10</v>
      </c>
      <c r="Z23" s="15">
        <f t="shared" si="25"/>
        <v>0</v>
      </c>
      <c r="AA23" s="15">
        <f t="shared" si="22"/>
        <v>0</v>
      </c>
      <c r="AB23" s="12">
        <f t="shared" si="23"/>
        <v>10</v>
      </c>
    </row>
    <row r="24" spans="1:28" ht="16.2">
      <c r="A24" s="2">
        <v>46234</v>
      </c>
      <c r="B24" s="3" t="s">
        <v>1023</v>
      </c>
      <c r="E24" s="4">
        <v>6646.2</v>
      </c>
      <c r="F24" t="s">
        <v>52</v>
      </c>
      <c r="G24" t="s">
        <v>1024</v>
      </c>
      <c r="O24" s="20" t="s">
        <v>156</v>
      </c>
      <c r="P24" s="19">
        <v>46174</v>
      </c>
      <c r="Q24" s="19">
        <v>46203</v>
      </c>
      <c r="R24" s="15">
        <f t="shared" si="15"/>
        <v>0</v>
      </c>
      <c r="S24" s="15">
        <f t="shared" si="16"/>
        <v>0</v>
      </c>
      <c r="T24" s="15">
        <f t="shared" si="17"/>
        <v>0</v>
      </c>
      <c r="U24" s="15">
        <f t="shared" si="18"/>
        <v>0</v>
      </c>
      <c r="V24" s="15">
        <f t="shared" si="24"/>
        <v>0</v>
      </c>
      <c r="W24" s="15">
        <f t="shared" si="19"/>
        <v>0</v>
      </c>
      <c r="X24" s="15">
        <f t="shared" si="20"/>
        <v>0</v>
      </c>
      <c r="Y24" s="15">
        <f t="shared" si="21"/>
        <v>10</v>
      </c>
      <c r="Z24" s="15">
        <f t="shared" si="25"/>
        <v>0</v>
      </c>
      <c r="AA24" s="15">
        <f t="shared" si="22"/>
        <v>0</v>
      </c>
      <c r="AB24" s="12">
        <f t="shared" si="23"/>
        <v>10</v>
      </c>
    </row>
    <row r="25" spans="1:28" ht="16.2">
      <c r="A25" s="2">
        <v>46238</v>
      </c>
      <c r="B25" s="3" t="s">
        <v>818</v>
      </c>
      <c r="E25" s="4">
        <v>6935</v>
      </c>
      <c r="F25" t="s">
        <v>52</v>
      </c>
      <c r="G25" t="s">
        <v>1005</v>
      </c>
      <c r="O25" s="20" t="s">
        <v>157</v>
      </c>
      <c r="P25" s="19">
        <v>46204</v>
      </c>
      <c r="Q25" s="19">
        <v>46234</v>
      </c>
      <c r="R25" s="15">
        <f t="shared" si="15"/>
        <v>0</v>
      </c>
      <c r="S25" s="15">
        <f t="shared" si="16"/>
        <v>0</v>
      </c>
      <c r="T25" s="15">
        <f t="shared" si="17"/>
        <v>0</v>
      </c>
      <c r="U25" s="15">
        <f t="shared" si="18"/>
        <v>0</v>
      </c>
      <c r="V25" s="15">
        <f t="shared" si="24"/>
        <v>0</v>
      </c>
      <c r="W25" s="15">
        <f t="shared" si="19"/>
        <v>0</v>
      </c>
      <c r="X25" s="15">
        <f t="shared" si="20"/>
        <v>0</v>
      </c>
      <c r="Y25" s="15">
        <f t="shared" si="21"/>
        <v>0</v>
      </c>
      <c r="Z25" s="15">
        <f t="shared" si="25"/>
        <v>0</v>
      </c>
      <c r="AA25" s="15">
        <f t="shared" si="22"/>
        <v>0</v>
      </c>
      <c r="AB25" s="12">
        <f t="shared" si="23"/>
        <v>0</v>
      </c>
    </row>
    <row r="26" spans="1:28" ht="16.2">
      <c r="A26" s="155"/>
      <c r="E26" s="13"/>
      <c r="O26" s="20" t="s">
        <v>158</v>
      </c>
      <c r="P26" s="19">
        <v>46235</v>
      </c>
      <c r="Q26" s="19">
        <v>46265</v>
      </c>
      <c r="R26" s="15">
        <f t="shared" si="15"/>
        <v>0</v>
      </c>
      <c r="S26" s="15">
        <f t="shared" si="16"/>
        <v>0</v>
      </c>
      <c r="T26" s="15">
        <f t="shared" si="17"/>
        <v>0</v>
      </c>
      <c r="U26" s="15">
        <f t="shared" si="18"/>
        <v>0</v>
      </c>
      <c r="V26" s="15">
        <f t="shared" si="24"/>
        <v>0</v>
      </c>
      <c r="W26" s="15">
        <f t="shared" si="19"/>
        <v>0</v>
      </c>
      <c r="X26" s="15">
        <f t="shared" si="20"/>
        <v>0</v>
      </c>
      <c r="Y26" s="15">
        <f t="shared" si="21"/>
        <v>0</v>
      </c>
      <c r="Z26" s="15">
        <f t="shared" si="25"/>
        <v>0</v>
      </c>
      <c r="AA26" s="15">
        <f t="shared" si="22"/>
        <v>0</v>
      </c>
      <c r="AB26" s="12">
        <f t="shared" si="23"/>
        <v>0</v>
      </c>
    </row>
    <row r="27" spans="1:28" ht="16.2">
      <c r="E27" s="13"/>
      <c r="H27" t="s">
        <v>111</v>
      </c>
      <c r="O27" s="20" t="s">
        <v>159</v>
      </c>
      <c r="P27" s="19">
        <v>46266</v>
      </c>
      <c r="Q27" s="19">
        <v>46295</v>
      </c>
      <c r="R27" s="15">
        <f t="shared" si="15"/>
        <v>0</v>
      </c>
      <c r="S27" s="15">
        <f t="shared" si="16"/>
        <v>0</v>
      </c>
      <c r="T27" s="15">
        <f t="shared" si="17"/>
        <v>0</v>
      </c>
      <c r="U27" s="15">
        <f t="shared" si="18"/>
        <v>0</v>
      </c>
      <c r="V27" s="15">
        <f t="shared" si="24"/>
        <v>0</v>
      </c>
      <c r="W27" s="15">
        <f t="shared" si="19"/>
        <v>0</v>
      </c>
      <c r="X27" s="15">
        <f t="shared" si="20"/>
        <v>0</v>
      </c>
      <c r="Y27" s="15">
        <f t="shared" si="21"/>
        <v>0</v>
      </c>
      <c r="Z27" s="15">
        <f t="shared" si="25"/>
        <v>0</v>
      </c>
      <c r="AA27" s="15">
        <f t="shared" si="22"/>
        <v>0</v>
      </c>
      <c r="AB27" s="12">
        <f t="shared" si="23"/>
        <v>0</v>
      </c>
    </row>
    <row r="28" spans="1:28" ht="16.2">
      <c r="E28" s="13"/>
      <c r="O28" s="20" t="s">
        <v>160</v>
      </c>
      <c r="P28" s="19">
        <v>46296</v>
      </c>
      <c r="Q28" s="19">
        <v>46326</v>
      </c>
      <c r="R28" s="15">
        <f t="shared" si="15"/>
        <v>0</v>
      </c>
      <c r="S28" s="15">
        <f t="shared" si="16"/>
        <v>0</v>
      </c>
      <c r="T28" s="15">
        <f t="shared" si="17"/>
        <v>0</v>
      </c>
      <c r="U28" s="15">
        <f t="shared" si="18"/>
        <v>0</v>
      </c>
      <c r="V28" s="15">
        <f t="shared" si="24"/>
        <v>0</v>
      </c>
      <c r="W28" s="15">
        <f t="shared" si="19"/>
        <v>0</v>
      </c>
      <c r="X28" s="15">
        <f t="shared" si="20"/>
        <v>0</v>
      </c>
      <c r="Y28" s="15">
        <f t="shared" si="21"/>
        <v>0</v>
      </c>
      <c r="Z28" s="15">
        <f t="shared" si="25"/>
        <v>0</v>
      </c>
      <c r="AA28" s="15">
        <f t="shared" si="22"/>
        <v>0</v>
      </c>
      <c r="AB28" s="12">
        <f t="shared" si="23"/>
        <v>0</v>
      </c>
    </row>
    <row r="29" spans="1:28" ht="16.2">
      <c r="E29" s="13"/>
      <c r="O29" s="20" t="s">
        <v>161</v>
      </c>
      <c r="P29" s="19">
        <v>46327</v>
      </c>
      <c r="Q29" s="19">
        <v>46356</v>
      </c>
      <c r="R29" s="15">
        <f t="shared" si="15"/>
        <v>0</v>
      </c>
      <c r="S29" s="15">
        <f t="shared" si="16"/>
        <v>0</v>
      </c>
      <c r="T29" s="15">
        <f t="shared" si="17"/>
        <v>0</v>
      </c>
      <c r="U29" s="15">
        <f t="shared" si="18"/>
        <v>0</v>
      </c>
      <c r="V29" s="15">
        <f t="shared" si="24"/>
        <v>0</v>
      </c>
      <c r="W29" s="15">
        <f t="shared" si="19"/>
        <v>0</v>
      </c>
      <c r="X29" s="15">
        <f t="shared" si="20"/>
        <v>0</v>
      </c>
      <c r="Y29" s="15">
        <f t="shared" si="21"/>
        <v>0</v>
      </c>
      <c r="Z29" s="15">
        <f t="shared" si="25"/>
        <v>0</v>
      </c>
      <c r="AA29" s="15">
        <f t="shared" si="22"/>
        <v>0</v>
      </c>
      <c r="AB29" s="12">
        <f t="shared" si="23"/>
        <v>0</v>
      </c>
    </row>
    <row r="30" spans="1:28" ht="16.2">
      <c r="E30" s="13"/>
      <c r="O30" s="20" t="s">
        <v>162</v>
      </c>
      <c r="P30" s="19">
        <v>46357</v>
      </c>
      <c r="Q30" s="19">
        <v>46387</v>
      </c>
      <c r="R30" s="15">
        <f t="shared" si="15"/>
        <v>0</v>
      </c>
      <c r="S30" s="15">
        <f t="shared" si="16"/>
        <v>0</v>
      </c>
      <c r="T30" s="15">
        <f t="shared" si="17"/>
        <v>0</v>
      </c>
      <c r="U30" s="15">
        <f t="shared" si="18"/>
        <v>0</v>
      </c>
      <c r="V30" s="15">
        <f t="shared" si="24"/>
        <v>0</v>
      </c>
      <c r="W30" s="15">
        <f t="shared" si="19"/>
        <v>0</v>
      </c>
      <c r="X30" s="15">
        <f t="shared" si="20"/>
        <v>0</v>
      </c>
      <c r="Y30" s="15">
        <f t="shared" si="21"/>
        <v>0</v>
      </c>
      <c r="Z30" s="15">
        <f t="shared" si="25"/>
        <v>0</v>
      </c>
      <c r="AA30" s="15">
        <f t="shared" si="22"/>
        <v>0</v>
      </c>
      <c r="AB30" s="12">
        <f t="shared" si="23"/>
        <v>0</v>
      </c>
    </row>
    <row r="31" spans="1:28" ht="16.2">
      <c r="E31" s="13"/>
      <c r="O31" s="162" t="s">
        <v>174</v>
      </c>
      <c r="P31" s="162"/>
      <c r="Q31" s="162"/>
      <c r="R31" s="52">
        <f t="shared" ref="R31" si="26">SUM(R19:R30)</f>
        <v>0</v>
      </c>
      <c r="S31" s="52">
        <f t="shared" ref="S31" si="27">SUM(S19:S30)</f>
        <v>0</v>
      </c>
      <c r="T31" s="52">
        <f t="shared" ref="T31" si="28">SUM(T19:T30)</f>
        <v>0</v>
      </c>
      <c r="U31" s="52">
        <f t="shared" ref="U31" si="29">SUM(U19:U30)</f>
        <v>0</v>
      </c>
      <c r="V31" s="52">
        <f t="shared" ref="V31" si="30">SUM(V19:V30)</f>
        <v>0</v>
      </c>
      <c r="W31" s="52">
        <f t="shared" ref="W31:AA31" si="31">SUM(W19:W30)</f>
        <v>0</v>
      </c>
      <c r="X31" s="52">
        <f t="shared" si="31"/>
        <v>0</v>
      </c>
      <c r="Y31" s="52">
        <f t="shared" si="31"/>
        <v>60</v>
      </c>
      <c r="Z31" s="52">
        <f t="shared" si="31"/>
        <v>0</v>
      </c>
      <c r="AA31" s="52">
        <f t="shared" si="31"/>
        <v>0</v>
      </c>
      <c r="AB31" s="53">
        <f>SUM(AB19:AB30)</f>
        <v>60</v>
      </c>
    </row>
    <row r="32" spans="1:28">
      <c r="E32" s="13"/>
    </row>
    <row r="33" spans="5:5">
      <c r="E33" s="13"/>
    </row>
    <row r="34" spans="5:5">
      <c r="E34" s="13"/>
    </row>
    <row r="35" spans="5:5">
      <c r="E35" s="13"/>
    </row>
    <row r="36" spans="5:5">
      <c r="E36" s="13"/>
    </row>
    <row r="37" spans="5:5">
      <c r="E37" s="13"/>
    </row>
    <row r="38" spans="5:5">
      <c r="E38" s="13"/>
    </row>
  </sheetData>
  <autoFilter ref="A2:H2" xr:uid="{00000000-0001-0000-0700-000000000000}"/>
  <mergeCells count="6">
    <mergeCell ref="O31:Q31"/>
    <mergeCell ref="A1:H1"/>
    <mergeCell ref="J1:L1"/>
    <mergeCell ref="O1:AB1"/>
    <mergeCell ref="O15:Q15"/>
    <mergeCell ref="O17:AB17"/>
  </mergeCells>
  <conditionalFormatting sqref="E8 E10:E17 E19:E25">
    <cfRule type="cellIs" dxfId="2" priority="3" operator="lessThan">
      <formula>0</formula>
    </cfRule>
  </conditionalFormatting>
  <conditionalFormatting sqref="E18">
    <cfRule type="cellIs" dxfId="1" priority="2" operator="lessThan">
      <formula>0</formula>
    </cfRule>
  </conditionalFormatting>
  <conditionalFormatting sqref="E9">
    <cfRule type="cellIs" dxfId="0" priority="1" operator="lessThan">
      <formula>0</formula>
    </cfRule>
  </conditionalFormatting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V18"/>
  <sheetViews>
    <sheetView workbookViewId="0">
      <selection activeCell="L20" sqref="L20"/>
    </sheetView>
  </sheetViews>
  <sheetFormatPr defaultRowHeight="14.4"/>
  <cols>
    <col min="5" max="5" width="12.44140625" customWidth="1"/>
    <col min="6" max="6" width="10.44140625" customWidth="1"/>
    <col min="8" max="8" width="23.88671875" customWidth="1"/>
    <col min="9" max="9" width="9.44140625" bestFit="1" customWidth="1"/>
    <col min="13" max="13" width="12" customWidth="1"/>
    <col min="14" max="14" width="13.109375" customWidth="1"/>
    <col min="22" max="22" width="17.77734375" customWidth="1"/>
  </cols>
  <sheetData>
    <row r="1" spans="1:22">
      <c r="A1" s="160" t="s">
        <v>269</v>
      </c>
      <c r="B1" s="161"/>
      <c r="C1" s="161"/>
      <c r="D1" s="161"/>
      <c r="E1" s="161"/>
      <c r="F1" s="161"/>
      <c r="H1" s="160" t="s">
        <v>169</v>
      </c>
      <c r="I1" s="160"/>
      <c r="J1" s="160"/>
      <c r="L1" s="160" t="s">
        <v>273</v>
      </c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1:22">
      <c r="A2" s="30" t="s">
        <v>87</v>
      </c>
      <c r="B2" s="30" t="s">
        <v>1</v>
      </c>
      <c r="C2" s="30" t="s">
        <v>88</v>
      </c>
      <c r="D2" s="30" t="s">
        <v>0</v>
      </c>
      <c r="E2" s="30" t="s">
        <v>147</v>
      </c>
      <c r="F2" s="30" t="s">
        <v>200</v>
      </c>
      <c r="H2" s="29" t="s">
        <v>0</v>
      </c>
      <c r="I2" s="29" t="s">
        <v>109</v>
      </c>
      <c r="J2" s="29" t="s">
        <v>110</v>
      </c>
      <c r="L2" s="29" t="s">
        <v>268</v>
      </c>
      <c r="M2" s="29" t="s">
        <v>163</v>
      </c>
      <c r="N2" s="29" t="s">
        <v>271</v>
      </c>
      <c r="O2" s="29" t="str">
        <f>H3</f>
        <v>Social media advertenties</v>
      </c>
      <c r="P2" s="29" t="str">
        <f>H4</f>
        <v>Website</v>
      </c>
      <c r="Q2" s="29" t="str">
        <f>H5</f>
        <v>Fotografie</v>
      </c>
      <c r="R2" s="29" t="str">
        <f>H6</f>
        <v>Video</v>
      </c>
      <c r="S2" s="29" t="str">
        <f>H7</f>
        <v>Drukwerk</v>
      </c>
      <c r="T2" s="29" t="str">
        <f>H8</f>
        <v>Beurskosten</v>
      </c>
      <c r="U2" s="29" t="str">
        <f>H9</f>
        <v>Relatiegeschenken</v>
      </c>
      <c r="V2" s="50" t="s">
        <v>272</v>
      </c>
    </row>
    <row r="3" spans="1:22" ht="16.2">
      <c r="H3" s="5" t="s">
        <v>61</v>
      </c>
      <c r="L3" s="20" t="s">
        <v>151</v>
      </c>
      <c r="M3" s="19">
        <v>46023</v>
      </c>
      <c r="N3" s="19">
        <v>46053</v>
      </c>
      <c r="O3" s="13">
        <f>SUMIFS($C:$C,$D:$D,I$3,$A:$A,"&gt;="&amp;$K3,$A:$A,"&lt;="&amp;$L3)</f>
        <v>0</v>
      </c>
      <c r="P3" s="13">
        <f>SUMIFS($C:$C,$D:$D,I$4,$A:$A,"&gt;="&amp;$K3,$A:$A,"&lt;="&amp;$L3)</f>
        <v>0</v>
      </c>
      <c r="Q3" s="13">
        <f>SUMIFS($C:$C,$D:$D,I$5,$A:$A,"&gt;="&amp;$K3,$A:$A,"&lt;="&amp;$L3)</f>
        <v>0</v>
      </c>
      <c r="R3" s="13">
        <f>SUMIFS($C:$C,$D:$D,I$6,$A:$A,"&gt;="&amp;$K3,$A:$A,"&lt;="&amp;$L3)</f>
        <v>0</v>
      </c>
      <c r="S3" s="13">
        <f>SUMIFS($C:$C,$D:$D,I$7,$A:$A,"&gt;="&amp;$K3,$A:$A,"&lt;="&amp;$L3)</f>
        <v>0</v>
      </c>
      <c r="T3" s="13">
        <f>SUMIFS($C:$C,$D:$D,I$8,$A:$A,"&gt;="&amp;$K3,$A:$A,"&lt;="&amp;$L3)</f>
        <v>0</v>
      </c>
      <c r="U3" s="13">
        <f>SUMIFS($C:$C,$D:$D,I$9,$A:$A,"&gt;="&amp;$K3,$A:$A,"&lt;="&amp;$L3)</f>
        <v>0</v>
      </c>
      <c r="V3" s="28">
        <f t="shared" ref="V3:V14" si="0">SUM(O3:U3)</f>
        <v>0</v>
      </c>
    </row>
    <row r="4" spans="1:22" ht="16.2">
      <c r="H4" s="5" t="s">
        <v>62</v>
      </c>
      <c r="L4" s="20" t="s">
        <v>152</v>
      </c>
      <c r="M4" s="19">
        <v>46054</v>
      </c>
      <c r="N4" s="19">
        <v>46081</v>
      </c>
      <c r="O4" s="13">
        <f t="shared" ref="O4:O14" si="1">SUMIFS($C:$C,$D:$D,I$3,$A:$A,"&gt;="&amp;$K4,$A:$A,"&lt;="&amp;$L4)</f>
        <v>0</v>
      </c>
      <c r="P4" s="13">
        <f t="shared" ref="P4:P14" si="2">SUMIFS($C:$C,$D:$D,I$4,$A:$A,"&gt;="&amp;$K4,$A:$A,"&lt;="&amp;$L4)</f>
        <v>0</v>
      </c>
      <c r="Q4" s="13">
        <f t="shared" ref="Q4:Q14" si="3">SUMIFS($C:$C,$D:$D,I$5,$A:$A,"&gt;="&amp;$K4,$A:$A,"&lt;="&amp;$L4)</f>
        <v>0</v>
      </c>
      <c r="R4" s="13">
        <f t="shared" ref="R4:R14" si="4">SUMIFS($C:$C,$D:$D,I$6,$A:$A,"&gt;="&amp;$K4,$A:$A,"&lt;="&amp;$L4)</f>
        <v>0</v>
      </c>
      <c r="S4" s="13">
        <f t="shared" ref="S4:S14" si="5">SUMIFS($C:$C,$D:$D,I$7,$A:$A,"&gt;="&amp;$K4,$A:$A,"&lt;="&amp;$L4)</f>
        <v>0</v>
      </c>
      <c r="T4" s="13">
        <f t="shared" ref="T4:T14" si="6">SUMIFS($C:$C,$D:$D,I$8,$A:$A,"&gt;="&amp;$K4,$A:$A,"&lt;="&amp;$L4)</f>
        <v>0</v>
      </c>
      <c r="U4" s="13">
        <f t="shared" ref="U4:U14" si="7">SUMIFS($C:$C,$D:$D,I$9,$A:$A,"&gt;="&amp;$K4,$A:$A,"&lt;="&amp;$L4)</f>
        <v>0</v>
      </c>
      <c r="V4" s="28">
        <f t="shared" si="0"/>
        <v>0</v>
      </c>
    </row>
    <row r="5" spans="1:22" ht="16.2">
      <c r="H5" s="5" t="s">
        <v>63</v>
      </c>
      <c r="L5" s="20" t="s">
        <v>153</v>
      </c>
      <c r="M5" s="19">
        <v>46082</v>
      </c>
      <c r="N5" s="19">
        <v>46112</v>
      </c>
      <c r="O5" s="13">
        <f t="shared" si="1"/>
        <v>0</v>
      </c>
      <c r="P5" s="13">
        <f t="shared" si="2"/>
        <v>0</v>
      </c>
      <c r="Q5" s="13">
        <f t="shared" si="3"/>
        <v>0</v>
      </c>
      <c r="R5" s="13">
        <f t="shared" si="4"/>
        <v>0</v>
      </c>
      <c r="S5" s="13">
        <f t="shared" si="5"/>
        <v>0</v>
      </c>
      <c r="T5" s="13">
        <f t="shared" si="6"/>
        <v>0</v>
      </c>
      <c r="U5" s="13">
        <f t="shared" si="7"/>
        <v>0</v>
      </c>
      <c r="V5" s="28">
        <f t="shared" si="0"/>
        <v>0</v>
      </c>
    </row>
    <row r="6" spans="1:22" ht="16.2">
      <c r="F6" t="s">
        <v>111</v>
      </c>
      <c r="H6" s="5" t="s">
        <v>64</v>
      </c>
      <c r="L6" s="20" t="s">
        <v>154</v>
      </c>
      <c r="M6" s="19">
        <v>46113</v>
      </c>
      <c r="N6" s="19">
        <v>46142</v>
      </c>
      <c r="O6" s="13">
        <f t="shared" si="1"/>
        <v>0</v>
      </c>
      <c r="P6" s="13">
        <f t="shared" si="2"/>
        <v>0</v>
      </c>
      <c r="Q6" s="13">
        <f t="shared" si="3"/>
        <v>0</v>
      </c>
      <c r="R6" s="13">
        <f t="shared" si="4"/>
        <v>0</v>
      </c>
      <c r="S6" s="13">
        <f t="shared" si="5"/>
        <v>0</v>
      </c>
      <c r="T6" s="13">
        <f t="shared" si="6"/>
        <v>0</v>
      </c>
      <c r="U6" s="13">
        <f t="shared" si="7"/>
        <v>0</v>
      </c>
      <c r="V6" s="28">
        <f t="shared" si="0"/>
        <v>0</v>
      </c>
    </row>
    <row r="7" spans="1:22" ht="16.2">
      <c r="H7" s="5" t="s">
        <v>65</v>
      </c>
      <c r="L7" s="20" t="s">
        <v>155</v>
      </c>
      <c r="M7" s="19">
        <v>46143</v>
      </c>
      <c r="N7" s="19">
        <v>46173</v>
      </c>
      <c r="O7" s="13">
        <f t="shared" si="1"/>
        <v>0</v>
      </c>
      <c r="P7" s="13">
        <f t="shared" si="2"/>
        <v>0</v>
      </c>
      <c r="Q7" s="13">
        <f t="shared" si="3"/>
        <v>0</v>
      </c>
      <c r="R7" s="13">
        <f t="shared" si="4"/>
        <v>0</v>
      </c>
      <c r="S7" s="13">
        <f t="shared" si="5"/>
        <v>0</v>
      </c>
      <c r="T7" s="13">
        <f t="shared" si="6"/>
        <v>0</v>
      </c>
      <c r="U7" s="13">
        <f t="shared" si="7"/>
        <v>0</v>
      </c>
      <c r="V7" s="28">
        <f t="shared" si="0"/>
        <v>0</v>
      </c>
    </row>
    <row r="8" spans="1:22" ht="16.2">
      <c r="H8" s="5" t="s">
        <v>66</v>
      </c>
      <c r="L8" s="20" t="s">
        <v>156</v>
      </c>
      <c r="M8" s="19">
        <v>46174</v>
      </c>
      <c r="N8" s="19">
        <v>46203</v>
      </c>
      <c r="O8" s="13">
        <f t="shared" si="1"/>
        <v>0</v>
      </c>
      <c r="P8" s="13">
        <f t="shared" si="2"/>
        <v>0</v>
      </c>
      <c r="Q8" s="13">
        <f t="shared" si="3"/>
        <v>0</v>
      </c>
      <c r="R8" s="13">
        <f t="shared" si="4"/>
        <v>0</v>
      </c>
      <c r="S8" s="13">
        <f t="shared" si="5"/>
        <v>0</v>
      </c>
      <c r="T8" s="13">
        <f t="shared" si="6"/>
        <v>0</v>
      </c>
      <c r="U8" s="13">
        <f t="shared" si="7"/>
        <v>0</v>
      </c>
      <c r="V8" s="28">
        <f t="shared" si="0"/>
        <v>0</v>
      </c>
    </row>
    <row r="9" spans="1:22" ht="16.2">
      <c r="F9" t="s">
        <v>111</v>
      </c>
      <c r="H9" s="5" t="s">
        <v>67</v>
      </c>
      <c r="L9" s="20" t="s">
        <v>157</v>
      </c>
      <c r="M9" s="19">
        <v>46204</v>
      </c>
      <c r="N9" s="19">
        <v>46234</v>
      </c>
      <c r="O9" s="13">
        <f t="shared" si="1"/>
        <v>0</v>
      </c>
      <c r="P9" s="13">
        <f t="shared" si="2"/>
        <v>0</v>
      </c>
      <c r="Q9" s="13">
        <f t="shared" si="3"/>
        <v>0</v>
      </c>
      <c r="R9" s="13">
        <f t="shared" si="4"/>
        <v>0</v>
      </c>
      <c r="S9" s="13">
        <f t="shared" si="5"/>
        <v>0</v>
      </c>
      <c r="T9" s="13">
        <f t="shared" si="6"/>
        <v>0</v>
      </c>
      <c r="U9" s="13">
        <f t="shared" si="7"/>
        <v>0</v>
      </c>
      <c r="V9" s="28">
        <f t="shared" si="0"/>
        <v>0</v>
      </c>
    </row>
    <row r="10" spans="1:22" ht="16.2">
      <c r="L10" s="20" t="s">
        <v>158</v>
      </c>
      <c r="M10" s="19">
        <v>46235</v>
      </c>
      <c r="N10" s="19">
        <v>46265</v>
      </c>
      <c r="O10" s="13">
        <f t="shared" si="1"/>
        <v>0</v>
      </c>
      <c r="P10" s="13">
        <f t="shared" si="2"/>
        <v>0</v>
      </c>
      <c r="Q10" s="13">
        <f t="shared" si="3"/>
        <v>0</v>
      </c>
      <c r="R10" s="13">
        <f t="shared" si="4"/>
        <v>0</v>
      </c>
      <c r="S10" s="13">
        <f t="shared" si="5"/>
        <v>0</v>
      </c>
      <c r="T10" s="13">
        <f t="shared" si="6"/>
        <v>0</v>
      </c>
      <c r="U10" s="13">
        <f t="shared" si="7"/>
        <v>0</v>
      </c>
      <c r="V10" s="28">
        <f t="shared" si="0"/>
        <v>0</v>
      </c>
    </row>
    <row r="11" spans="1:22" ht="16.2">
      <c r="I11" s="61"/>
      <c r="J11" s="61"/>
      <c r="L11" s="20" t="s">
        <v>159</v>
      </c>
      <c r="M11" s="19">
        <v>46266</v>
      </c>
      <c r="N11" s="19">
        <v>46295</v>
      </c>
      <c r="O11" s="13">
        <f t="shared" si="1"/>
        <v>0</v>
      </c>
      <c r="P11" s="13">
        <f t="shared" si="2"/>
        <v>0</v>
      </c>
      <c r="Q11" s="13">
        <f t="shared" si="3"/>
        <v>0</v>
      </c>
      <c r="R11" s="13">
        <f t="shared" si="4"/>
        <v>0</v>
      </c>
      <c r="S11" s="13">
        <f t="shared" si="5"/>
        <v>0</v>
      </c>
      <c r="T11" s="13">
        <f t="shared" si="6"/>
        <v>0</v>
      </c>
      <c r="U11" s="13">
        <f t="shared" si="7"/>
        <v>0</v>
      </c>
      <c r="V11" s="28">
        <f t="shared" si="0"/>
        <v>0</v>
      </c>
    </row>
    <row r="12" spans="1:22" ht="16.2">
      <c r="I12" s="35">
        <v>38</v>
      </c>
      <c r="J12" s="35">
        <v>1</v>
      </c>
      <c r="L12" s="20" t="s">
        <v>160</v>
      </c>
      <c r="M12" s="19">
        <v>46296</v>
      </c>
      <c r="N12" s="19">
        <v>46326</v>
      </c>
      <c r="O12" s="13">
        <f t="shared" si="1"/>
        <v>0</v>
      </c>
      <c r="P12" s="13">
        <f t="shared" si="2"/>
        <v>0</v>
      </c>
      <c r="Q12" s="13">
        <f t="shared" si="3"/>
        <v>0</v>
      </c>
      <c r="R12" s="13">
        <f t="shared" si="4"/>
        <v>0</v>
      </c>
      <c r="S12" s="13">
        <f t="shared" si="5"/>
        <v>0</v>
      </c>
      <c r="T12" s="13">
        <f t="shared" si="6"/>
        <v>0</v>
      </c>
      <c r="U12" s="13">
        <f t="shared" si="7"/>
        <v>0</v>
      </c>
      <c r="V12" s="28">
        <f t="shared" si="0"/>
        <v>0</v>
      </c>
    </row>
    <row r="13" spans="1:22" ht="16.2">
      <c r="H13" s="23" t="s">
        <v>306</v>
      </c>
      <c r="I13" s="62"/>
      <c r="J13" s="62"/>
      <c r="L13" s="20" t="s">
        <v>161</v>
      </c>
      <c r="M13" s="19">
        <v>46327</v>
      </c>
      <c r="N13" s="19">
        <v>46356</v>
      </c>
      <c r="O13" s="13">
        <f t="shared" si="1"/>
        <v>0</v>
      </c>
      <c r="P13" s="13">
        <f t="shared" si="2"/>
        <v>0</v>
      </c>
      <c r="Q13" s="13">
        <f t="shared" si="3"/>
        <v>0</v>
      </c>
      <c r="R13" s="13">
        <f t="shared" si="4"/>
        <v>0</v>
      </c>
      <c r="S13" s="13">
        <f t="shared" si="5"/>
        <v>0</v>
      </c>
      <c r="T13" s="13">
        <f t="shared" si="6"/>
        <v>0</v>
      </c>
      <c r="U13" s="13">
        <f t="shared" si="7"/>
        <v>0</v>
      </c>
      <c r="V13" s="28">
        <f t="shared" si="0"/>
        <v>0</v>
      </c>
    </row>
    <row r="14" spans="1:22" ht="16.2">
      <c r="L14" s="20" t="s">
        <v>162</v>
      </c>
      <c r="M14" s="19">
        <v>46357</v>
      </c>
      <c r="N14" s="19">
        <v>46387</v>
      </c>
      <c r="O14" s="13">
        <f t="shared" si="1"/>
        <v>0</v>
      </c>
      <c r="P14" s="13">
        <f t="shared" si="2"/>
        <v>0</v>
      </c>
      <c r="Q14" s="13">
        <f t="shared" si="3"/>
        <v>0</v>
      </c>
      <c r="R14" s="13">
        <f t="shared" si="4"/>
        <v>0</v>
      </c>
      <c r="S14" s="13">
        <f t="shared" si="5"/>
        <v>0</v>
      </c>
      <c r="T14" s="13">
        <f t="shared" si="6"/>
        <v>0</v>
      </c>
      <c r="U14" s="13">
        <f t="shared" si="7"/>
        <v>0</v>
      </c>
      <c r="V14" s="28">
        <f t="shared" si="0"/>
        <v>0</v>
      </c>
    </row>
    <row r="15" spans="1:22" ht="16.2">
      <c r="L15" s="162" t="s">
        <v>174</v>
      </c>
      <c r="M15" s="162"/>
      <c r="N15" s="162"/>
      <c r="O15" s="49">
        <f t="shared" ref="O15:U15" si="8">SUM(O3:O14)</f>
        <v>0</v>
      </c>
      <c r="P15" s="49">
        <f t="shared" si="8"/>
        <v>0</v>
      </c>
      <c r="Q15" s="49">
        <f t="shared" si="8"/>
        <v>0</v>
      </c>
      <c r="R15" s="49">
        <f t="shared" si="8"/>
        <v>0</v>
      </c>
      <c r="S15" s="49">
        <f t="shared" si="8"/>
        <v>0</v>
      </c>
      <c r="T15" s="49">
        <f t="shared" si="8"/>
        <v>0</v>
      </c>
      <c r="U15" s="49">
        <f t="shared" si="8"/>
        <v>0</v>
      </c>
      <c r="V15" s="51">
        <f>SUM(V3:V14)</f>
        <v>0</v>
      </c>
    </row>
    <row r="18" spans="14:14">
      <c r="N18" t="s">
        <v>111</v>
      </c>
    </row>
  </sheetData>
  <autoFilter ref="A2:F2" xr:uid="{00000000-0001-0000-0800-000000000000}"/>
  <mergeCells count="4">
    <mergeCell ref="A1:F1"/>
    <mergeCell ref="H1:J1"/>
    <mergeCell ref="L1:V1"/>
    <mergeCell ref="L15:N15"/>
  </mergeCells>
  <pageMargins left="0.75" right="0.75" top="1" bottom="1" header="0.5" footer="0.5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/>
  </sheetPr>
  <dimension ref="A1:U15"/>
  <sheetViews>
    <sheetView topLeftCell="C1" workbookViewId="0">
      <selection activeCell="G19" sqref="G19"/>
    </sheetView>
  </sheetViews>
  <sheetFormatPr defaultRowHeight="14.4"/>
  <cols>
    <col min="4" max="4" width="12.109375" customWidth="1"/>
    <col min="5" max="5" width="13.109375" customWidth="1"/>
    <col min="6" max="6" width="9.88671875" customWidth="1"/>
    <col min="8" max="8" width="20.109375" customWidth="1"/>
    <col min="9" max="9" width="10.88671875" customWidth="1"/>
    <col min="13" max="13" width="10.44140625" customWidth="1"/>
    <col min="14" max="14" width="10.6640625" customWidth="1"/>
    <col min="21" max="21" width="18.21875" customWidth="1"/>
  </cols>
  <sheetData>
    <row r="1" spans="1:21">
      <c r="A1" s="160" t="s">
        <v>269</v>
      </c>
      <c r="B1" s="161"/>
      <c r="C1" s="161"/>
      <c r="D1" s="161"/>
      <c r="E1" s="161"/>
      <c r="F1" s="161"/>
      <c r="G1" s="72"/>
      <c r="H1" s="160" t="s">
        <v>169</v>
      </c>
      <c r="I1" s="160"/>
      <c r="J1" s="160"/>
      <c r="L1" s="160" t="s">
        <v>273</v>
      </c>
      <c r="M1" s="160"/>
      <c r="N1" s="160"/>
      <c r="O1" s="160"/>
      <c r="P1" s="160"/>
      <c r="Q1" s="160"/>
      <c r="R1" s="160"/>
      <c r="S1" s="160"/>
      <c r="T1" s="160"/>
      <c r="U1" s="160"/>
    </row>
    <row r="2" spans="1:21">
      <c r="A2" s="30" t="s">
        <v>87</v>
      </c>
      <c r="B2" s="30" t="s">
        <v>1</v>
      </c>
      <c r="C2" s="30" t="s">
        <v>88</v>
      </c>
      <c r="D2" s="30" t="s">
        <v>0</v>
      </c>
      <c r="E2" s="30" t="s">
        <v>147</v>
      </c>
      <c r="F2" s="30" t="s">
        <v>200</v>
      </c>
      <c r="G2" s="1"/>
      <c r="H2" s="29" t="s">
        <v>0</v>
      </c>
      <c r="I2" s="29" t="s">
        <v>109</v>
      </c>
      <c r="J2" s="29" t="s">
        <v>110</v>
      </c>
      <c r="L2" s="29" t="s">
        <v>268</v>
      </c>
      <c r="M2" s="29" t="s">
        <v>163</v>
      </c>
      <c r="N2" s="29" t="s">
        <v>271</v>
      </c>
      <c r="O2" s="29" t="str">
        <f>H3</f>
        <v>Bankkosten</v>
      </c>
      <c r="P2" s="29" t="str">
        <f>H4</f>
        <v>Creditcardkosten</v>
      </c>
      <c r="Q2" s="29" t="str">
        <f>H5</f>
        <v>Rente</v>
      </c>
      <c r="R2" s="29" t="str">
        <f>H6</f>
        <v>Wisselkoersverschillen</v>
      </c>
      <c r="S2" s="29" t="str">
        <f>H7</f>
        <v>Accountant</v>
      </c>
      <c r="T2" s="29" t="str">
        <f>H8</f>
        <v>Juridisch advies</v>
      </c>
      <c r="U2" s="50" t="s">
        <v>272</v>
      </c>
    </row>
    <row r="3" spans="1:21" ht="16.2">
      <c r="H3" s="5" t="s">
        <v>68</v>
      </c>
      <c r="L3" s="20" t="s">
        <v>151</v>
      </c>
      <c r="M3" s="19">
        <v>46023</v>
      </c>
      <c r="N3" s="19">
        <v>46053</v>
      </c>
      <c r="O3" s="13">
        <f>SUMIFS($C:$C,$D:$D,I$3,$A:$A,"&gt;="&amp;$K3,$A:$A,"&lt;="&amp;$L3)</f>
        <v>0</v>
      </c>
      <c r="P3" s="13">
        <f>SUMIFS($C:$C,$D:$D,I$4,$A:$A,"&gt;="&amp;$K3,$A:$A,"&lt;="&amp;$L3)</f>
        <v>0</v>
      </c>
      <c r="Q3" s="13">
        <f>SUMIFS($C:$C,$D:$D,I$5,$A:$A,"&gt;="&amp;$K3,$A:$A,"&lt;="&amp;$L3)</f>
        <v>0</v>
      </c>
      <c r="R3" s="13">
        <f>SUMIFS($C:$C,$D:$D,I$6,$A:$A,"&gt;="&amp;$K3,$A:$A,"&lt;="&amp;$L3)</f>
        <v>0</v>
      </c>
      <c r="S3" s="13">
        <f>SUMIFS($C:$C,$D:$D,I$7,$A:$A,"&gt;="&amp;$K3,$A:$A,"&lt;="&amp;$L3)</f>
        <v>0</v>
      </c>
      <c r="T3" s="13">
        <f>SUMIFS($C:$C,$D:$D,I$8,$A:$A,"&gt;="&amp;$K3,$A:$A,"&lt;="&amp;$L3)</f>
        <v>0</v>
      </c>
      <c r="U3" s="28">
        <f t="shared" ref="U3:U14" si="0">SUM(O3:T3)</f>
        <v>0</v>
      </c>
    </row>
    <row r="4" spans="1:21" ht="16.2">
      <c r="H4" s="5" t="s">
        <v>69</v>
      </c>
      <c r="L4" s="20" t="s">
        <v>152</v>
      </c>
      <c r="M4" s="19">
        <v>46054</v>
      </c>
      <c r="N4" s="19">
        <v>46081</v>
      </c>
      <c r="O4" s="13">
        <f t="shared" ref="O4:O14" si="1">SUMIFS($C:$C,$D:$D,I$3,$A:$A,"&gt;="&amp;$K4,$A:$A,"&lt;="&amp;$L4)</f>
        <v>0</v>
      </c>
      <c r="P4" s="13">
        <f t="shared" ref="P4:P14" si="2">SUMIFS($C:$C,$D:$D,I$4,$A:$A,"&gt;="&amp;$K4,$A:$A,"&lt;="&amp;$L4)</f>
        <v>0</v>
      </c>
      <c r="Q4" s="13">
        <f t="shared" ref="Q4:Q14" si="3">SUMIFS($C:$C,$D:$D,I$5,$A:$A,"&gt;="&amp;$K4,$A:$A,"&lt;="&amp;$L4)</f>
        <v>0</v>
      </c>
      <c r="R4" s="13">
        <f t="shared" ref="R4:R14" si="4">SUMIFS($C:$C,$D:$D,I$6,$A:$A,"&gt;="&amp;$K4,$A:$A,"&lt;="&amp;$L4)</f>
        <v>0</v>
      </c>
      <c r="S4" s="13">
        <f t="shared" ref="S4:S14" si="5">SUMIFS($C:$C,$D:$D,I$7,$A:$A,"&gt;="&amp;$K4,$A:$A,"&lt;="&amp;$L4)</f>
        <v>0</v>
      </c>
      <c r="T4" s="13">
        <f t="shared" ref="T4:T14" si="6">SUMIFS($C:$C,$D:$D,I$8,$A:$A,"&gt;="&amp;$K4,$A:$A,"&lt;="&amp;$L4)</f>
        <v>0</v>
      </c>
      <c r="U4" s="28">
        <f t="shared" si="0"/>
        <v>0</v>
      </c>
    </row>
    <row r="5" spans="1:21" ht="16.2">
      <c r="H5" s="5" t="s">
        <v>70</v>
      </c>
      <c r="L5" s="20" t="s">
        <v>153</v>
      </c>
      <c r="M5" s="19">
        <v>46082</v>
      </c>
      <c r="N5" s="19">
        <v>46112</v>
      </c>
      <c r="O5" s="13">
        <f t="shared" si="1"/>
        <v>0</v>
      </c>
      <c r="P5" s="13">
        <f t="shared" si="2"/>
        <v>0</v>
      </c>
      <c r="Q5" s="13">
        <f t="shared" si="3"/>
        <v>0</v>
      </c>
      <c r="R5" s="13">
        <f t="shared" si="4"/>
        <v>0</v>
      </c>
      <c r="S5" s="13">
        <f t="shared" si="5"/>
        <v>0</v>
      </c>
      <c r="T5" s="13">
        <f t="shared" si="6"/>
        <v>0</v>
      </c>
      <c r="U5" s="28">
        <f t="shared" si="0"/>
        <v>0</v>
      </c>
    </row>
    <row r="6" spans="1:21" ht="16.2">
      <c r="H6" s="5" t="s">
        <v>71</v>
      </c>
      <c r="L6" s="20" t="s">
        <v>154</v>
      </c>
      <c r="M6" s="19">
        <v>46113</v>
      </c>
      <c r="N6" s="19">
        <v>46142</v>
      </c>
      <c r="O6" s="13">
        <f t="shared" si="1"/>
        <v>0</v>
      </c>
      <c r="P6" s="13">
        <f t="shared" si="2"/>
        <v>0</v>
      </c>
      <c r="Q6" s="13">
        <f t="shared" si="3"/>
        <v>0</v>
      </c>
      <c r="R6" s="13">
        <f t="shared" si="4"/>
        <v>0</v>
      </c>
      <c r="S6" s="13">
        <f t="shared" si="5"/>
        <v>0</v>
      </c>
      <c r="T6" s="13">
        <f t="shared" si="6"/>
        <v>0</v>
      </c>
      <c r="U6" s="28">
        <f t="shared" si="0"/>
        <v>0</v>
      </c>
    </row>
    <row r="7" spans="1:21" ht="16.2">
      <c r="H7" s="5" t="s">
        <v>72</v>
      </c>
      <c r="L7" s="20" t="s">
        <v>155</v>
      </c>
      <c r="M7" s="19">
        <v>46143</v>
      </c>
      <c r="N7" s="19">
        <v>46173</v>
      </c>
      <c r="O7" s="13">
        <f t="shared" si="1"/>
        <v>0</v>
      </c>
      <c r="P7" s="13">
        <f t="shared" si="2"/>
        <v>0</v>
      </c>
      <c r="Q7" s="13">
        <f t="shared" si="3"/>
        <v>0</v>
      </c>
      <c r="R7" s="13">
        <f t="shared" si="4"/>
        <v>0</v>
      </c>
      <c r="S7" s="13">
        <f t="shared" si="5"/>
        <v>0</v>
      </c>
      <c r="T7" s="13">
        <f t="shared" si="6"/>
        <v>0</v>
      </c>
      <c r="U7" s="28">
        <f t="shared" si="0"/>
        <v>0</v>
      </c>
    </row>
    <row r="8" spans="1:21" ht="16.2">
      <c r="H8" s="5" t="s">
        <v>73</v>
      </c>
      <c r="L8" s="20" t="s">
        <v>156</v>
      </c>
      <c r="M8" s="19">
        <v>46174</v>
      </c>
      <c r="N8" s="19">
        <v>46203</v>
      </c>
      <c r="O8" s="13">
        <f t="shared" si="1"/>
        <v>0</v>
      </c>
      <c r="P8" s="13">
        <f t="shared" si="2"/>
        <v>0</v>
      </c>
      <c r="Q8" s="13">
        <f t="shared" si="3"/>
        <v>0</v>
      </c>
      <c r="R8" s="13">
        <f t="shared" si="4"/>
        <v>0</v>
      </c>
      <c r="S8" s="13">
        <f t="shared" si="5"/>
        <v>0</v>
      </c>
      <c r="T8" s="13">
        <f t="shared" si="6"/>
        <v>0</v>
      </c>
      <c r="U8" s="28">
        <f t="shared" si="0"/>
        <v>0</v>
      </c>
    </row>
    <row r="9" spans="1:21" ht="16.2">
      <c r="H9" s="5"/>
      <c r="L9" s="20" t="s">
        <v>157</v>
      </c>
      <c r="M9" s="19">
        <v>46204</v>
      </c>
      <c r="N9" s="19">
        <v>46234</v>
      </c>
      <c r="O9" s="13">
        <f t="shared" si="1"/>
        <v>0</v>
      </c>
      <c r="P9" s="13">
        <f t="shared" si="2"/>
        <v>0</v>
      </c>
      <c r="Q9" s="13">
        <f t="shared" si="3"/>
        <v>0</v>
      </c>
      <c r="R9" s="13">
        <f t="shared" si="4"/>
        <v>0</v>
      </c>
      <c r="S9" s="13">
        <f t="shared" si="5"/>
        <v>0</v>
      </c>
      <c r="T9" s="13">
        <f t="shared" si="6"/>
        <v>0</v>
      </c>
      <c r="U9" s="28">
        <f t="shared" si="0"/>
        <v>0</v>
      </c>
    </row>
    <row r="10" spans="1:21" ht="16.2">
      <c r="L10" s="20" t="s">
        <v>158</v>
      </c>
      <c r="M10" s="19">
        <v>46235</v>
      </c>
      <c r="N10" s="19">
        <v>46265</v>
      </c>
      <c r="O10" s="13">
        <f t="shared" si="1"/>
        <v>0</v>
      </c>
      <c r="P10" s="13">
        <f t="shared" si="2"/>
        <v>0</v>
      </c>
      <c r="Q10" s="13">
        <f t="shared" si="3"/>
        <v>0</v>
      </c>
      <c r="R10" s="13">
        <f t="shared" si="4"/>
        <v>0</v>
      </c>
      <c r="S10" s="13">
        <f t="shared" si="5"/>
        <v>0</v>
      </c>
      <c r="T10" s="13">
        <f t="shared" si="6"/>
        <v>0</v>
      </c>
      <c r="U10" s="28">
        <f t="shared" si="0"/>
        <v>0</v>
      </c>
    </row>
    <row r="11" spans="1:21" ht="16.2">
      <c r="I11" s="61"/>
      <c r="J11" s="61"/>
      <c r="L11" s="20" t="s">
        <v>159</v>
      </c>
      <c r="M11" s="19">
        <v>46266</v>
      </c>
      <c r="N11" s="19">
        <v>46295</v>
      </c>
      <c r="O11" s="13">
        <f t="shared" si="1"/>
        <v>0</v>
      </c>
      <c r="P11" s="13">
        <f t="shared" si="2"/>
        <v>0</v>
      </c>
      <c r="Q11" s="13">
        <f t="shared" si="3"/>
        <v>0</v>
      </c>
      <c r="R11" s="13">
        <f t="shared" si="4"/>
        <v>0</v>
      </c>
      <c r="S11" s="13">
        <f t="shared" si="5"/>
        <v>0</v>
      </c>
      <c r="T11" s="13">
        <f t="shared" si="6"/>
        <v>0</v>
      </c>
      <c r="U11" s="28">
        <f t="shared" si="0"/>
        <v>0</v>
      </c>
    </row>
    <row r="12" spans="1:21" ht="16.2">
      <c r="I12" s="35">
        <v>38</v>
      </c>
      <c r="J12" s="35">
        <v>1</v>
      </c>
      <c r="L12" s="20" t="s">
        <v>160</v>
      </c>
      <c r="M12" s="19">
        <v>46296</v>
      </c>
      <c r="N12" s="19">
        <v>46326</v>
      </c>
      <c r="O12" s="13">
        <f t="shared" si="1"/>
        <v>0</v>
      </c>
      <c r="P12" s="13">
        <f t="shared" si="2"/>
        <v>0</v>
      </c>
      <c r="Q12" s="13">
        <f t="shared" si="3"/>
        <v>0</v>
      </c>
      <c r="R12" s="13">
        <f t="shared" si="4"/>
        <v>0</v>
      </c>
      <c r="S12" s="13">
        <f t="shared" si="5"/>
        <v>0</v>
      </c>
      <c r="T12" s="13">
        <f t="shared" si="6"/>
        <v>0</v>
      </c>
      <c r="U12" s="28">
        <f t="shared" si="0"/>
        <v>0</v>
      </c>
    </row>
    <row r="13" spans="1:21" ht="16.2">
      <c r="H13" s="23" t="s">
        <v>306</v>
      </c>
      <c r="I13" s="62"/>
      <c r="J13" s="62"/>
      <c r="L13" s="20" t="s">
        <v>161</v>
      </c>
      <c r="M13" s="19">
        <v>46327</v>
      </c>
      <c r="N13" s="19">
        <v>46356</v>
      </c>
      <c r="O13" s="13">
        <f t="shared" si="1"/>
        <v>0</v>
      </c>
      <c r="P13" s="13">
        <f t="shared" si="2"/>
        <v>0</v>
      </c>
      <c r="Q13" s="13">
        <f t="shared" si="3"/>
        <v>0</v>
      </c>
      <c r="R13" s="13">
        <f t="shared" si="4"/>
        <v>0</v>
      </c>
      <c r="S13" s="13">
        <f t="shared" si="5"/>
        <v>0</v>
      </c>
      <c r="T13" s="13">
        <f t="shared" si="6"/>
        <v>0</v>
      </c>
      <c r="U13" s="28">
        <f t="shared" si="0"/>
        <v>0</v>
      </c>
    </row>
    <row r="14" spans="1:21" ht="16.2">
      <c r="L14" s="20" t="s">
        <v>162</v>
      </c>
      <c r="M14" s="19">
        <v>46357</v>
      </c>
      <c r="N14" s="19">
        <v>46387</v>
      </c>
      <c r="O14" s="13">
        <f t="shared" si="1"/>
        <v>0</v>
      </c>
      <c r="P14" s="13">
        <f t="shared" si="2"/>
        <v>0</v>
      </c>
      <c r="Q14" s="13">
        <f t="shared" si="3"/>
        <v>0</v>
      </c>
      <c r="R14" s="13">
        <f t="shared" si="4"/>
        <v>0</v>
      </c>
      <c r="S14" s="13">
        <f t="shared" si="5"/>
        <v>0</v>
      </c>
      <c r="T14" s="13">
        <f t="shared" si="6"/>
        <v>0</v>
      </c>
      <c r="U14" s="28">
        <f t="shared" si="0"/>
        <v>0</v>
      </c>
    </row>
    <row r="15" spans="1:21" ht="16.2">
      <c r="L15" s="162" t="s">
        <v>174</v>
      </c>
      <c r="M15" s="162"/>
      <c r="N15" s="162"/>
      <c r="O15" s="49">
        <f t="shared" ref="O15:T15" si="7">SUM(O3:O14)</f>
        <v>0</v>
      </c>
      <c r="P15" s="49">
        <f t="shared" si="7"/>
        <v>0</v>
      </c>
      <c r="Q15" s="49">
        <f t="shared" si="7"/>
        <v>0</v>
      </c>
      <c r="R15" s="49">
        <f t="shared" si="7"/>
        <v>0</v>
      </c>
      <c r="S15" s="49">
        <f t="shared" si="7"/>
        <v>0</v>
      </c>
      <c r="T15" s="49">
        <f t="shared" si="7"/>
        <v>0</v>
      </c>
      <c r="U15" s="51">
        <f>SUM(U3:U14)</f>
        <v>0</v>
      </c>
    </row>
  </sheetData>
  <autoFilter ref="A2:F2" xr:uid="{00000000-0001-0000-0900-000000000000}"/>
  <mergeCells count="4">
    <mergeCell ref="H1:J1"/>
    <mergeCell ref="A1:F1"/>
    <mergeCell ref="L1:U1"/>
    <mergeCell ref="L15:N15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U43"/>
  <sheetViews>
    <sheetView workbookViewId="0">
      <selection activeCell="G11" sqref="G11"/>
    </sheetView>
  </sheetViews>
  <sheetFormatPr defaultRowHeight="14.4"/>
  <cols>
    <col min="1" max="1" width="11.77734375" customWidth="1"/>
    <col min="2" max="2" width="24.5546875" customWidth="1"/>
    <col min="3" max="3" width="11.77734375" customWidth="1"/>
    <col min="4" max="4" width="18.21875" customWidth="1"/>
    <col min="5" max="5" width="23.21875" customWidth="1"/>
    <col min="6" max="6" width="37.77734375" customWidth="1"/>
    <col min="7" max="7" width="13.77734375" customWidth="1"/>
    <col min="9" max="9" width="24.21875" customWidth="1"/>
    <col min="10" max="10" width="16.109375" customWidth="1"/>
    <col min="11" max="11" width="14.5546875" customWidth="1"/>
    <col min="12" max="12" width="13.21875" customWidth="1"/>
    <col min="15" max="15" width="11.5546875" customWidth="1"/>
    <col min="16" max="16" width="12.21875" customWidth="1"/>
    <col min="18" max="19" width="18" customWidth="1"/>
    <col min="20" max="20" width="22.109375" customWidth="1"/>
    <col min="21" max="21" width="16.88671875" customWidth="1"/>
  </cols>
  <sheetData>
    <row r="1" spans="1:21">
      <c r="A1" s="160" t="s">
        <v>269</v>
      </c>
      <c r="B1" s="160"/>
      <c r="C1" s="160"/>
      <c r="D1" s="160"/>
      <c r="E1" s="160"/>
      <c r="F1" s="160"/>
      <c r="G1" s="160"/>
      <c r="I1" s="160" t="s">
        <v>312</v>
      </c>
      <c r="J1" s="160"/>
      <c r="K1" s="160"/>
      <c r="L1" s="79"/>
      <c r="N1" s="160" t="s">
        <v>273</v>
      </c>
      <c r="O1" s="160"/>
      <c r="P1" s="160"/>
      <c r="Q1" s="160"/>
      <c r="R1" s="160"/>
      <c r="S1" s="160"/>
      <c r="T1" s="160"/>
      <c r="U1" s="160"/>
    </row>
    <row r="2" spans="1:21">
      <c r="A2" s="30" t="s">
        <v>87</v>
      </c>
      <c r="B2" s="30" t="s">
        <v>1</v>
      </c>
      <c r="C2" s="30" t="s">
        <v>110</v>
      </c>
      <c r="D2" s="30" t="s">
        <v>88</v>
      </c>
      <c r="E2" s="30" t="s">
        <v>0</v>
      </c>
      <c r="F2" s="30" t="s">
        <v>147</v>
      </c>
      <c r="G2" s="30" t="s">
        <v>200</v>
      </c>
      <c r="I2" s="30" t="s">
        <v>0</v>
      </c>
      <c r="J2" s="30" t="s">
        <v>110</v>
      </c>
      <c r="K2" s="30" t="s">
        <v>109</v>
      </c>
      <c r="L2" s="1"/>
      <c r="N2" s="29" t="s">
        <v>268</v>
      </c>
      <c r="O2" s="29" t="s">
        <v>163</v>
      </c>
      <c r="P2" s="29" t="s">
        <v>271</v>
      </c>
      <c r="Q2" s="29" t="str">
        <f>I3</f>
        <v>BTW</v>
      </c>
      <c r="R2" s="29" t="str">
        <f>I4</f>
        <v>Inkomstenbelasting</v>
      </c>
      <c r="S2" s="29" t="str">
        <f>I5</f>
        <v>Inklaringskosten</v>
      </c>
      <c r="T2" s="29" t="str">
        <f>I7</f>
        <v>Vergunningen ( KKF-kosten)</v>
      </c>
      <c r="U2" s="50" t="s">
        <v>272</v>
      </c>
    </row>
    <row r="3" spans="1:21" ht="16.2">
      <c r="A3" s="2">
        <v>46023</v>
      </c>
      <c r="B3" s="3" t="s">
        <v>652</v>
      </c>
      <c r="C3" s="33"/>
      <c r="D3" s="37">
        <v>5416</v>
      </c>
      <c r="E3" t="str">
        <f>I4</f>
        <v>Inkomstenbelasting</v>
      </c>
      <c r="F3" t="s">
        <v>653</v>
      </c>
      <c r="G3" s="63"/>
      <c r="I3" s="5" t="s">
        <v>74</v>
      </c>
      <c r="J3" s="15">
        <f>+SUMIFS($C:$C,$E:$E,I3)</f>
        <v>0</v>
      </c>
      <c r="K3" s="13">
        <f>+SUMIFS($D:$D,$E:$E,I3)</f>
        <v>5429</v>
      </c>
      <c r="L3" s="13"/>
      <c r="N3" s="20" t="s">
        <v>151</v>
      </c>
      <c r="O3" s="19">
        <v>46023</v>
      </c>
      <c r="P3" s="19">
        <v>46053</v>
      </c>
      <c r="Q3" s="13">
        <f t="shared" ref="Q3:Q14" si="0">SUMIFS($D:$D,$E:$E,I$2,$A:$A,"&gt;="&amp;$O3,$A:$A,"&lt;="&amp;$P3)</f>
        <v>0</v>
      </c>
      <c r="R3" s="13">
        <f t="shared" ref="R3:R14" si="1">SUMIFS($D:$D,$E:$E,I$2,$A:$A,"&gt;="&amp;$O3,$A:$A,"&lt;="&amp;$P3)</f>
        <v>0</v>
      </c>
      <c r="S3" s="13">
        <f t="shared" ref="S3:S14" si="2">SUMIFS($D:$D,$E:$E,I$5,$A:$A,"&gt;="&amp;$O3,$A:$A,"&lt;="&amp;$P3)</f>
        <v>0</v>
      </c>
      <c r="T3" s="13">
        <f>SUMIFS($D:$D,$E:$E,I7,$A:$A,"&gt;="&amp;$O3,$A:$A,"&lt;="&amp;$P3)</f>
        <v>800</v>
      </c>
      <c r="U3" s="28">
        <f t="shared" ref="U3:U14" si="3">SUM(Q3:T3)</f>
        <v>800</v>
      </c>
    </row>
    <row r="4" spans="1:21" ht="16.2">
      <c r="A4" s="2">
        <v>46052</v>
      </c>
      <c r="B4" s="3" t="s">
        <v>652</v>
      </c>
      <c r="C4" s="33"/>
      <c r="D4" s="37">
        <v>1355</v>
      </c>
      <c r="E4" t="str">
        <f>E3</f>
        <v>Inkomstenbelasting</v>
      </c>
      <c r="F4" t="s">
        <v>654</v>
      </c>
      <c r="I4" s="5" t="s">
        <v>75</v>
      </c>
      <c r="J4" s="15">
        <f>+SUMIFS($C:$C,$E:$E,I4)</f>
        <v>0</v>
      </c>
      <c r="K4" s="13">
        <f>+SUMIFS($D:$D,$E:$E,I4)</f>
        <v>6771</v>
      </c>
      <c r="L4" s="13"/>
      <c r="N4" s="20" t="s">
        <v>152</v>
      </c>
      <c r="O4" s="19">
        <v>46054</v>
      </c>
      <c r="P4" s="19">
        <v>46081</v>
      </c>
      <c r="Q4" s="13">
        <f t="shared" si="0"/>
        <v>0</v>
      </c>
      <c r="R4" s="13">
        <f t="shared" si="1"/>
        <v>0</v>
      </c>
      <c r="S4" s="13">
        <f t="shared" si="2"/>
        <v>0</v>
      </c>
      <c r="T4" s="13">
        <f t="shared" ref="T4:T14" si="4">SUMIFS($D:$D,$E:$E,I$7,$A:$A,"&gt;="&amp;$O4,$A:$A,"&lt;="&amp;$P4)</f>
        <v>0</v>
      </c>
      <c r="U4" s="28">
        <f t="shared" si="3"/>
        <v>0</v>
      </c>
    </row>
    <row r="5" spans="1:21" ht="16.2">
      <c r="A5" s="2">
        <v>46052</v>
      </c>
      <c r="B5" s="3" t="s">
        <v>314</v>
      </c>
      <c r="C5" s="33"/>
      <c r="D5" s="37">
        <v>800</v>
      </c>
      <c r="E5" t="str">
        <f>I7</f>
        <v>Vergunningen ( KKF-kosten)</v>
      </c>
      <c r="I5" s="5" t="s">
        <v>549</v>
      </c>
      <c r="J5" s="15">
        <f>+SUMIFS($C:$C,$E:$E,I5)</f>
        <v>3327.48</v>
      </c>
      <c r="K5" s="13">
        <f>+SUMIFS($D:$D,$E:$E,I5)</f>
        <v>0</v>
      </c>
      <c r="L5" s="13"/>
      <c r="N5" s="20" t="s">
        <v>153</v>
      </c>
      <c r="O5" s="19">
        <v>46082</v>
      </c>
      <c r="P5" s="19">
        <v>46112</v>
      </c>
      <c r="Q5" s="13">
        <f t="shared" si="0"/>
        <v>0</v>
      </c>
      <c r="R5" s="13">
        <f t="shared" si="1"/>
        <v>0</v>
      </c>
      <c r="S5" s="13">
        <f t="shared" si="2"/>
        <v>0</v>
      </c>
      <c r="T5" s="13">
        <f t="shared" si="4"/>
        <v>0</v>
      </c>
      <c r="U5" s="28">
        <f t="shared" si="3"/>
        <v>0</v>
      </c>
    </row>
    <row r="6" spans="1:21" ht="16.2">
      <c r="A6" s="2">
        <v>46053</v>
      </c>
      <c r="B6" s="3" t="s">
        <v>651</v>
      </c>
      <c r="C6" s="33"/>
      <c r="D6" s="37">
        <v>1085.8</v>
      </c>
      <c r="E6" t="s">
        <v>74</v>
      </c>
      <c r="I6" s="5" t="s">
        <v>649</v>
      </c>
      <c r="J6" s="15">
        <f>+SUMIFS($C:$C,$E:$E,I6)</f>
        <v>0</v>
      </c>
      <c r="K6" s="13">
        <f>+SUMIFS($D:$D,$E:$E,I6)</f>
        <v>8184</v>
      </c>
      <c r="L6" s="13"/>
      <c r="N6" s="20" t="s">
        <v>154</v>
      </c>
      <c r="O6" s="19">
        <v>46113</v>
      </c>
      <c r="P6" s="19">
        <v>46142</v>
      </c>
      <c r="Q6" s="13">
        <f t="shared" si="0"/>
        <v>0</v>
      </c>
      <c r="R6" s="13">
        <f t="shared" si="1"/>
        <v>0</v>
      </c>
      <c r="S6" s="13">
        <f t="shared" si="2"/>
        <v>0</v>
      </c>
      <c r="T6" s="13">
        <f t="shared" si="4"/>
        <v>0</v>
      </c>
      <c r="U6" s="28">
        <f t="shared" si="3"/>
        <v>0</v>
      </c>
    </row>
    <row r="7" spans="1:21" ht="16.2">
      <c r="A7" s="2">
        <v>46053</v>
      </c>
      <c r="B7" s="3" t="s">
        <v>650</v>
      </c>
      <c r="C7" s="33"/>
      <c r="D7" s="37">
        <v>1636.8</v>
      </c>
      <c r="E7" t="str">
        <f>I6</f>
        <v>Loonbelasting/AOV</v>
      </c>
      <c r="I7" s="5" t="s">
        <v>313</v>
      </c>
      <c r="J7" s="15">
        <f>+SUMIFS($D:$D,$E:$E,H6)</f>
        <v>0</v>
      </c>
      <c r="K7" s="13">
        <f>+SUMIFS($D:$D,$E:$E,I7)</f>
        <v>800</v>
      </c>
      <c r="N7" s="20" t="s">
        <v>155</v>
      </c>
      <c r="O7" s="19">
        <v>46143</v>
      </c>
      <c r="P7" s="19">
        <v>46173</v>
      </c>
      <c r="Q7" s="13">
        <f t="shared" si="0"/>
        <v>0</v>
      </c>
      <c r="R7" s="13">
        <f t="shared" si="1"/>
        <v>0</v>
      </c>
      <c r="S7" s="13">
        <f t="shared" si="2"/>
        <v>0</v>
      </c>
      <c r="T7" s="13">
        <f t="shared" si="4"/>
        <v>0</v>
      </c>
      <c r="U7" s="28">
        <f t="shared" si="3"/>
        <v>0</v>
      </c>
    </row>
    <row r="8" spans="1:21" ht="16.2">
      <c r="A8" s="2">
        <v>46081</v>
      </c>
      <c r="B8" s="3" t="s">
        <v>650</v>
      </c>
      <c r="C8" s="33"/>
      <c r="D8" s="37">
        <v>1636.8</v>
      </c>
      <c r="E8" t="str">
        <f>I6</f>
        <v>Loonbelasting/AOV</v>
      </c>
      <c r="L8" s="93"/>
      <c r="N8" s="20" t="s">
        <v>156</v>
      </c>
      <c r="O8" s="19">
        <v>46174</v>
      </c>
      <c r="P8" s="19">
        <v>46203</v>
      </c>
      <c r="Q8" s="13">
        <f t="shared" si="0"/>
        <v>0</v>
      </c>
      <c r="R8" s="13">
        <f t="shared" si="1"/>
        <v>0</v>
      </c>
      <c r="S8" s="13">
        <f t="shared" si="2"/>
        <v>0</v>
      </c>
      <c r="T8" s="13">
        <f t="shared" si="4"/>
        <v>0</v>
      </c>
      <c r="U8" s="28">
        <f t="shared" si="3"/>
        <v>0</v>
      </c>
    </row>
    <row r="9" spans="1:21" ht="16.2">
      <c r="A9" s="2">
        <v>46081</v>
      </c>
      <c r="B9" s="3" t="s">
        <v>651</v>
      </c>
      <c r="C9" s="33"/>
      <c r="D9" s="37">
        <v>1085.8</v>
      </c>
      <c r="E9" t="s">
        <v>74</v>
      </c>
      <c r="J9" s="57">
        <f>SUM(J3:J7)</f>
        <v>3327.48</v>
      </c>
      <c r="K9" s="38">
        <f>SUM(K3:K7)</f>
        <v>21184</v>
      </c>
      <c r="L9" s="35"/>
      <c r="N9" s="20" t="s">
        <v>157</v>
      </c>
      <c r="O9" s="19">
        <v>46204</v>
      </c>
      <c r="P9" s="19">
        <v>46234</v>
      </c>
      <c r="Q9" s="13">
        <f t="shared" si="0"/>
        <v>0</v>
      </c>
      <c r="R9" s="13">
        <f t="shared" si="1"/>
        <v>0</v>
      </c>
      <c r="S9" s="13">
        <f t="shared" si="2"/>
        <v>0</v>
      </c>
      <c r="T9" s="13">
        <f t="shared" si="4"/>
        <v>0</v>
      </c>
      <c r="U9" s="28">
        <f t="shared" si="3"/>
        <v>0</v>
      </c>
    </row>
    <row r="10" spans="1:21" ht="16.2">
      <c r="A10" s="2">
        <v>46086</v>
      </c>
      <c r="B10" s="3" t="s">
        <v>550</v>
      </c>
      <c r="C10" s="33">
        <v>179.4</v>
      </c>
      <c r="E10" t="str">
        <f>I5</f>
        <v>Inklaringskosten</v>
      </c>
      <c r="I10" s="5"/>
      <c r="J10" s="35">
        <v>1</v>
      </c>
      <c r="K10" s="35">
        <v>38</v>
      </c>
      <c r="L10" s="35"/>
      <c r="N10" s="20" t="s">
        <v>158</v>
      </c>
      <c r="O10" s="19">
        <v>46235</v>
      </c>
      <c r="P10" s="19">
        <v>46265</v>
      </c>
      <c r="Q10" s="13">
        <f t="shared" si="0"/>
        <v>0</v>
      </c>
      <c r="R10" s="13">
        <f t="shared" si="1"/>
        <v>0</v>
      </c>
      <c r="S10" s="13">
        <f t="shared" si="2"/>
        <v>0</v>
      </c>
      <c r="T10" s="13">
        <f t="shared" si="4"/>
        <v>0</v>
      </c>
      <c r="U10" s="28">
        <f t="shared" si="3"/>
        <v>0</v>
      </c>
    </row>
    <row r="11" spans="1:21" ht="16.2">
      <c r="A11" s="2">
        <v>46087</v>
      </c>
      <c r="B11" s="3" t="s">
        <v>550</v>
      </c>
      <c r="C11" s="33">
        <v>146</v>
      </c>
      <c r="E11" t="s">
        <v>549</v>
      </c>
      <c r="I11" s="62" t="s">
        <v>306</v>
      </c>
      <c r="J11" s="70">
        <f>J9*J10</f>
        <v>3327.48</v>
      </c>
      <c r="K11" s="48">
        <f>K9/K10</f>
        <v>557.47368421052636</v>
      </c>
      <c r="L11" s="57">
        <f>SUM(J11:K11)</f>
        <v>3884.9536842105263</v>
      </c>
      <c r="N11" s="20" t="s">
        <v>159</v>
      </c>
      <c r="O11" s="19">
        <v>46266</v>
      </c>
      <c r="P11" s="19">
        <v>46295</v>
      </c>
      <c r="Q11" s="13">
        <f t="shared" si="0"/>
        <v>0</v>
      </c>
      <c r="R11" s="13">
        <f t="shared" si="1"/>
        <v>0</v>
      </c>
      <c r="S11" s="13">
        <f t="shared" si="2"/>
        <v>0</v>
      </c>
      <c r="T11" s="13">
        <f t="shared" si="4"/>
        <v>0</v>
      </c>
      <c r="U11" s="28">
        <f t="shared" si="3"/>
        <v>0</v>
      </c>
    </row>
    <row r="12" spans="1:21" ht="16.2">
      <c r="A12" s="2">
        <v>46090</v>
      </c>
      <c r="B12" s="3" t="s">
        <v>550</v>
      </c>
      <c r="C12" s="33">
        <v>238.26</v>
      </c>
      <c r="E12" t="str">
        <f>E11</f>
        <v>Inklaringskosten</v>
      </c>
      <c r="N12" s="20" t="s">
        <v>160</v>
      </c>
      <c r="O12" s="19">
        <v>46296</v>
      </c>
      <c r="P12" s="19">
        <v>46326</v>
      </c>
      <c r="Q12" s="13">
        <f t="shared" si="0"/>
        <v>0</v>
      </c>
      <c r="R12" s="13">
        <f t="shared" si="1"/>
        <v>0</v>
      </c>
      <c r="S12" s="13">
        <f t="shared" si="2"/>
        <v>0</v>
      </c>
      <c r="T12" s="13">
        <f t="shared" si="4"/>
        <v>0</v>
      </c>
      <c r="U12" s="28">
        <f t="shared" si="3"/>
        <v>0</v>
      </c>
    </row>
    <row r="13" spans="1:21" ht="16.2">
      <c r="A13" s="2">
        <v>46093</v>
      </c>
      <c r="B13" s="3" t="s">
        <v>550</v>
      </c>
      <c r="C13" s="33">
        <v>87.78</v>
      </c>
      <c r="E13" t="str">
        <f>E12</f>
        <v>Inklaringskosten</v>
      </c>
      <c r="N13" s="20" t="s">
        <v>161</v>
      </c>
      <c r="O13" s="19">
        <v>46327</v>
      </c>
      <c r="P13" s="19">
        <v>46356</v>
      </c>
      <c r="Q13" s="13">
        <f t="shared" si="0"/>
        <v>0</v>
      </c>
      <c r="R13" s="13">
        <f t="shared" si="1"/>
        <v>0</v>
      </c>
      <c r="S13" s="13">
        <f t="shared" si="2"/>
        <v>0</v>
      </c>
      <c r="T13" s="13">
        <f t="shared" si="4"/>
        <v>0</v>
      </c>
      <c r="U13" s="28">
        <f t="shared" si="3"/>
        <v>0</v>
      </c>
    </row>
    <row r="14" spans="1:21" ht="16.2">
      <c r="A14" s="2">
        <v>46104</v>
      </c>
      <c r="B14" s="3" t="s">
        <v>550</v>
      </c>
      <c r="C14" s="33">
        <v>25</v>
      </c>
      <c r="E14" t="str">
        <f t="shared" ref="E14:E43" si="5">E13</f>
        <v>Inklaringskosten</v>
      </c>
      <c r="N14" s="20" t="s">
        <v>162</v>
      </c>
      <c r="O14" s="19">
        <v>46357</v>
      </c>
      <c r="P14" s="19">
        <v>46387</v>
      </c>
      <c r="Q14" s="13">
        <f t="shared" si="0"/>
        <v>0</v>
      </c>
      <c r="R14" s="13">
        <f t="shared" si="1"/>
        <v>0</v>
      </c>
      <c r="S14" s="13">
        <f t="shared" si="2"/>
        <v>0</v>
      </c>
      <c r="T14" s="13">
        <f t="shared" si="4"/>
        <v>0</v>
      </c>
      <c r="U14" s="28">
        <f t="shared" si="3"/>
        <v>0</v>
      </c>
    </row>
    <row r="15" spans="1:21" ht="16.2">
      <c r="A15" s="2">
        <v>46105</v>
      </c>
      <c r="B15" s="3" t="s">
        <v>550</v>
      </c>
      <c r="C15" s="33">
        <v>21.45</v>
      </c>
      <c r="E15" t="str">
        <f t="shared" si="5"/>
        <v>Inklaringskosten</v>
      </c>
      <c r="N15" s="162" t="s">
        <v>174</v>
      </c>
      <c r="O15" s="162"/>
      <c r="P15" s="162"/>
      <c r="Q15" s="49">
        <f t="shared" ref="Q15:T15" si="6">SUM(Q3:Q14)</f>
        <v>0</v>
      </c>
      <c r="R15" s="49">
        <f t="shared" si="6"/>
        <v>0</v>
      </c>
      <c r="S15" s="49">
        <f t="shared" si="6"/>
        <v>0</v>
      </c>
      <c r="T15" s="49">
        <f t="shared" si="6"/>
        <v>800</v>
      </c>
      <c r="U15" s="51">
        <f>SUM(U3:U14)</f>
        <v>800</v>
      </c>
    </row>
    <row r="16" spans="1:21">
      <c r="A16" s="2">
        <v>46107</v>
      </c>
      <c r="B16" s="3" t="s">
        <v>550</v>
      </c>
      <c r="C16" s="33">
        <v>81.510000000000005</v>
      </c>
      <c r="E16" t="str">
        <f t="shared" si="5"/>
        <v>Inklaringskosten</v>
      </c>
    </row>
    <row r="17" spans="1:5">
      <c r="A17" s="2">
        <v>46108</v>
      </c>
      <c r="B17" s="3" t="s">
        <v>550</v>
      </c>
      <c r="C17" s="33">
        <v>210.5</v>
      </c>
      <c r="E17" t="str">
        <f t="shared" si="5"/>
        <v>Inklaringskosten</v>
      </c>
    </row>
    <row r="18" spans="1:5">
      <c r="A18" s="2">
        <v>46111</v>
      </c>
      <c r="B18" s="3" t="s">
        <v>550</v>
      </c>
      <c r="C18" s="33">
        <v>12.87</v>
      </c>
      <c r="E18" t="str">
        <f t="shared" si="5"/>
        <v>Inklaringskosten</v>
      </c>
    </row>
    <row r="19" spans="1:5">
      <c r="A19" s="2">
        <v>46112</v>
      </c>
      <c r="B19" s="3" t="s">
        <v>650</v>
      </c>
      <c r="C19" s="33"/>
      <c r="D19" s="37">
        <v>1636.8</v>
      </c>
      <c r="E19" t="s">
        <v>649</v>
      </c>
    </row>
    <row r="20" spans="1:5">
      <c r="A20" s="2">
        <v>46112</v>
      </c>
      <c r="B20" s="3" t="s">
        <v>651</v>
      </c>
      <c r="C20" s="33"/>
      <c r="D20" s="37">
        <v>1085.8</v>
      </c>
      <c r="E20" t="s">
        <v>74</v>
      </c>
    </row>
    <row r="21" spans="1:5">
      <c r="A21" s="2">
        <v>46114</v>
      </c>
      <c r="B21" s="3" t="s">
        <v>550</v>
      </c>
      <c r="C21" s="33">
        <v>8.58</v>
      </c>
      <c r="E21" t="str">
        <f>E18</f>
        <v>Inklaringskosten</v>
      </c>
    </row>
    <row r="22" spans="1:5">
      <c r="A22" s="2">
        <v>46121</v>
      </c>
      <c r="B22" s="3" t="s">
        <v>550</v>
      </c>
      <c r="C22" s="33">
        <v>70.400000000000006</v>
      </c>
      <c r="E22" t="str">
        <f t="shared" si="5"/>
        <v>Inklaringskosten</v>
      </c>
    </row>
    <row r="23" spans="1:5">
      <c r="A23" s="2">
        <v>46121</v>
      </c>
      <c r="B23" s="3" t="s">
        <v>550</v>
      </c>
      <c r="C23" s="33">
        <v>57.2</v>
      </c>
      <c r="E23" t="str">
        <f t="shared" si="5"/>
        <v>Inklaringskosten</v>
      </c>
    </row>
    <row r="24" spans="1:5">
      <c r="A24" s="2">
        <v>46121</v>
      </c>
      <c r="B24" s="3" t="s">
        <v>550</v>
      </c>
      <c r="C24" s="33">
        <v>901.59</v>
      </c>
      <c r="E24" t="str">
        <f t="shared" si="5"/>
        <v>Inklaringskosten</v>
      </c>
    </row>
    <row r="25" spans="1:5">
      <c r="A25" s="2">
        <v>46126</v>
      </c>
      <c r="B25" s="3" t="s">
        <v>550</v>
      </c>
      <c r="C25" s="33">
        <v>35.200000000000003</v>
      </c>
      <c r="E25" t="str">
        <f t="shared" si="5"/>
        <v>Inklaringskosten</v>
      </c>
    </row>
    <row r="26" spans="1:5">
      <c r="A26" s="2">
        <v>46136</v>
      </c>
      <c r="B26" s="3" t="s">
        <v>550</v>
      </c>
      <c r="C26" s="33">
        <v>184.8</v>
      </c>
      <c r="E26" t="str">
        <f t="shared" si="5"/>
        <v>Inklaringskosten</v>
      </c>
    </row>
    <row r="27" spans="1:5">
      <c r="A27" s="2">
        <v>46142</v>
      </c>
      <c r="B27" s="3" t="s">
        <v>650</v>
      </c>
      <c r="C27" s="33"/>
      <c r="D27" s="37">
        <v>1636.8</v>
      </c>
      <c r="E27" t="s">
        <v>649</v>
      </c>
    </row>
    <row r="28" spans="1:5">
      <c r="A28" s="2">
        <v>46142</v>
      </c>
      <c r="B28" s="3" t="s">
        <v>550</v>
      </c>
      <c r="C28" s="33">
        <v>26.4</v>
      </c>
      <c r="E28" t="str">
        <f>E26</f>
        <v>Inklaringskosten</v>
      </c>
    </row>
    <row r="29" spans="1:5">
      <c r="A29" s="2">
        <v>46142</v>
      </c>
      <c r="B29" s="3" t="s">
        <v>651</v>
      </c>
      <c r="C29" s="33"/>
      <c r="D29" s="37">
        <v>1085.8</v>
      </c>
      <c r="E29" t="s">
        <v>74</v>
      </c>
    </row>
    <row r="30" spans="1:5">
      <c r="A30" s="2">
        <v>46147</v>
      </c>
      <c r="B30" s="3" t="s">
        <v>550</v>
      </c>
      <c r="C30" s="33">
        <v>259.60000000000002</v>
      </c>
      <c r="E30" t="str">
        <f>E28</f>
        <v>Inklaringskosten</v>
      </c>
    </row>
    <row r="31" spans="1:5">
      <c r="A31" s="2">
        <v>46149</v>
      </c>
      <c r="B31" s="3" t="s">
        <v>550</v>
      </c>
      <c r="C31" s="33">
        <v>30.8</v>
      </c>
      <c r="E31" t="str">
        <f t="shared" si="5"/>
        <v>Inklaringskosten</v>
      </c>
    </row>
    <row r="32" spans="1:5">
      <c r="A32" s="2">
        <v>46153</v>
      </c>
      <c r="B32" s="3" t="s">
        <v>550</v>
      </c>
      <c r="C32" s="33">
        <v>215.6</v>
      </c>
      <c r="E32" t="str">
        <f t="shared" si="5"/>
        <v>Inklaringskosten</v>
      </c>
    </row>
    <row r="33" spans="1:5">
      <c r="A33" s="2">
        <v>46154</v>
      </c>
      <c r="B33" s="3" t="s">
        <v>550</v>
      </c>
      <c r="C33" s="33" t="s">
        <v>551</v>
      </c>
      <c r="E33" t="str">
        <f t="shared" si="5"/>
        <v>Inklaringskosten</v>
      </c>
    </row>
    <row r="34" spans="1:5">
      <c r="A34" s="2">
        <v>46155</v>
      </c>
      <c r="B34" s="3" t="s">
        <v>550</v>
      </c>
      <c r="C34" s="33">
        <v>30.8</v>
      </c>
      <c r="E34" t="str">
        <f t="shared" si="5"/>
        <v>Inklaringskosten</v>
      </c>
    </row>
    <row r="35" spans="1:5">
      <c r="A35" s="2">
        <v>46160</v>
      </c>
      <c r="B35" s="3" t="s">
        <v>550</v>
      </c>
      <c r="C35" s="33">
        <v>4.4000000000000004</v>
      </c>
      <c r="E35" t="str">
        <f t="shared" si="5"/>
        <v>Inklaringskosten</v>
      </c>
    </row>
    <row r="36" spans="1:5">
      <c r="A36" s="2">
        <v>46161</v>
      </c>
      <c r="B36" s="3" t="s">
        <v>550</v>
      </c>
      <c r="C36" s="33">
        <v>96.21</v>
      </c>
      <c r="E36" t="str">
        <f t="shared" si="5"/>
        <v>Inklaringskosten</v>
      </c>
    </row>
    <row r="37" spans="1:5">
      <c r="A37" s="2">
        <v>46163</v>
      </c>
      <c r="B37" s="3" t="s">
        <v>550</v>
      </c>
      <c r="C37" s="33">
        <v>39.6</v>
      </c>
      <c r="E37" t="str">
        <f t="shared" si="5"/>
        <v>Inklaringskosten</v>
      </c>
    </row>
    <row r="38" spans="1:5">
      <c r="A38" s="2">
        <v>46167</v>
      </c>
      <c r="B38" s="3" t="s">
        <v>550</v>
      </c>
      <c r="C38" s="33">
        <v>70.400000000000006</v>
      </c>
      <c r="E38" t="str">
        <f t="shared" si="5"/>
        <v>Inklaringskosten</v>
      </c>
    </row>
    <row r="39" spans="1:5">
      <c r="A39" s="2">
        <v>46168</v>
      </c>
      <c r="B39" s="3" t="s">
        <v>550</v>
      </c>
      <c r="C39" s="33">
        <v>81.93</v>
      </c>
      <c r="E39" t="str">
        <f t="shared" si="5"/>
        <v>Inklaringskosten</v>
      </c>
    </row>
    <row r="40" spans="1:5">
      <c r="A40" s="2">
        <v>46173</v>
      </c>
      <c r="B40" s="3" t="s">
        <v>651</v>
      </c>
      <c r="C40" s="33"/>
      <c r="D40" s="37">
        <v>1085.8</v>
      </c>
      <c r="E40" t="s">
        <v>74</v>
      </c>
    </row>
    <row r="41" spans="1:5">
      <c r="A41" s="2">
        <v>46173</v>
      </c>
      <c r="B41" s="3" t="s">
        <v>650</v>
      </c>
      <c r="C41" s="33"/>
      <c r="D41" s="37">
        <v>1636.8</v>
      </c>
      <c r="E41" t="s">
        <v>649</v>
      </c>
    </row>
    <row r="42" spans="1:5">
      <c r="A42" s="2">
        <v>46174</v>
      </c>
      <c r="B42" s="3" t="s">
        <v>550</v>
      </c>
      <c r="C42" s="33">
        <v>176</v>
      </c>
      <c r="E42" t="str">
        <f>E39</f>
        <v>Inklaringskosten</v>
      </c>
    </row>
    <row r="43" spans="1:5">
      <c r="A43" s="2">
        <v>46177</v>
      </c>
      <c r="B43" s="3" t="s">
        <v>550</v>
      </c>
      <c r="C43" s="33">
        <v>35.200000000000003</v>
      </c>
      <c r="E43" t="str">
        <f t="shared" si="5"/>
        <v>Inklaringskosten</v>
      </c>
    </row>
  </sheetData>
  <autoFilter ref="A2:G39" xr:uid="{00000000-0001-0000-0A00-000000000000}"/>
  <mergeCells count="4">
    <mergeCell ref="A1:G1"/>
    <mergeCell ref="I1:K1"/>
    <mergeCell ref="N1:U1"/>
    <mergeCell ref="N15:P15"/>
  </mergeCells>
  <pageMargins left="0.75" right="0.75" top="1" bottom="1" header="0.5" footer="0.5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/>
  </sheetPr>
  <dimension ref="A1:X16"/>
  <sheetViews>
    <sheetView topLeftCell="G1" workbookViewId="0">
      <selection activeCell="X16" sqref="X16"/>
    </sheetView>
  </sheetViews>
  <sheetFormatPr defaultRowHeight="14.4"/>
  <cols>
    <col min="2" max="2" width="14.109375" customWidth="1"/>
    <col min="3" max="3" width="12.44140625" customWidth="1"/>
    <col min="4" max="4" width="12.109375" customWidth="1"/>
    <col min="5" max="5" width="12.5546875" customWidth="1"/>
    <col min="6" max="6" width="11.33203125" customWidth="1"/>
    <col min="8" max="8" width="23.88671875" customWidth="1"/>
    <col min="9" max="9" width="11.21875" customWidth="1"/>
    <col min="13" max="13" width="11.88671875" customWidth="1"/>
    <col min="14" max="14" width="10.88671875" customWidth="1"/>
    <col min="15" max="15" width="13.88671875" customWidth="1"/>
    <col min="16" max="16" width="10.77734375" customWidth="1"/>
    <col min="17" max="17" width="11" customWidth="1"/>
    <col min="24" max="24" width="17.21875" customWidth="1"/>
  </cols>
  <sheetData>
    <row r="1" spans="1:24">
      <c r="A1" s="160" t="s">
        <v>269</v>
      </c>
      <c r="B1" s="160"/>
      <c r="C1" s="160"/>
      <c r="D1" s="160"/>
      <c r="E1" s="160"/>
      <c r="F1" s="160"/>
      <c r="H1" s="160" t="s">
        <v>171</v>
      </c>
      <c r="I1" s="160"/>
      <c r="J1" s="160"/>
      <c r="L1" s="160" t="s">
        <v>273</v>
      </c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2" spans="1:24">
      <c r="A2" s="30" t="s">
        <v>87</v>
      </c>
      <c r="B2" s="30" t="s">
        <v>1</v>
      </c>
      <c r="C2" s="30" t="s">
        <v>88</v>
      </c>
      <c r="D2" s="30" t="s">
        <v>0</v>
      </c>
      <c r="E2" s="30" t="s">
        <v>200</v>
      </c>
      <c r="F2" s="30" t="s">
        <v>147</v>
      </c>
      <c r="H2" s="29" t="s">
        <v>0</v>
      </c>
      <c r="I2" s="24"/>
      <c r="J2" s="24"/>
      <c r="L2" s="29" t="s">
        <v>268</v>
      </c>
      <c r="M2" s="29" t="s">
        <v>163</v>
      </c>
      <c r="N2" s="29" t="s">
        <v>271</v>
      </c>
      <c r="O2" s="29" t="str">
        <f>H3</f>
        <v>Machines</v>
      </c>
      <c r="P2" s="29" t="str">
        <f>H4</f>
        <v>Voertuigen</v>
      </c>
      <c r="Q2" s="29" t="str">
        <f>H5</f>
        <v>Generator</v>
      </c>
      <c r="R2" s="29" t="str">
        <f>H6</f>
        <v>Computers</v>
      </c>
      <c r="S2" s="29" t="str">
        <f>H7</f>
        <v>Kantoorinventaris</v>
      </c>
      <c r="T2" s="29" t="str">
        <f>H8</f>
        <v>Gebouwverbeteringen</v>
      </c>
      <c r="U2" s="23" t="str">
        <f>H9</f>
        <v>Telefoon (Logistiek)</v>
      </c>
      <c r="V2" s="23" t="str">
        <f>H10</f>
        <v>Telefoon (Admin)</v>
      </c>
      <c r="W2" s="23" t="str">
        <f>H11</f>
        <v>Telefoon (Klanten/Project)</v>
      </c>
      <c r="X2" s="50" t="s">
        <v>272</v>
      </c>
    </row>
    <row r="3" spans="1:24" ht="16.2">
      <c r="H3" s="5" t="s">
        <v>76</v>
      </c>
      <c r="L3" s="20" t="s">
        <v>151</v>
      </c>
      <c r="M3" s="19">
        <v>46023</v>
      </c>
      <c r="N3" s="19">
        <v>46053</v>
      </c>
      <c r="O3" s="13">
        <f ca="1">SUMIFS($D:$D,$E:$E,H$3,$A:$A,"&gt;="&amp;$O3,$A:$A,"&lt;="&amp;$P3)</f>
        <v>0</v>
      </c>
      <c r="P3" s="13">
        <f t="shared" ref="P3:W14" ca="1" si="0">SUMIFS($D:$D,$E:$E,I$3,$A:$A,"&gt;="&amp;$O3,$A:$A,"&lt;="&amp;$P3)</f>
        <v>0</v>
      </c>
      <c r="Q3" s="13">
        <f t="shared" ca="1" si="0"/>
        <v>0</v>
      </c>
      <c r="R3" s="13">
        <f t="shared" ca="1" si="0"/>
        <v>0</v>
      </c>
      <c r="S3" s="13">
        <f t="shared" ca="1" si="0"/>
        <v>0</v>
      </c>
      <c r="T3" s="13">
        <f t="shared" ca="1" si="0"/>
        <v>0</v>
      </c>
      <c r="U3" s="13">
        <f t="shared" ca="1" si="0"/>
        <v>0</v>
      </c>
      <c r="V3" s="13">
        <f t="shared" ca="1" si="0"/>
        <v>0</v>
      </c>
      <c r="W3" s="13">
        <f t="shared" ca="1" si="0"/>
        <v>0</v>
      </c>
      <c r="X3" s="28">
        <f ca="1">SUM(O3:W3)</f>
        <v>0</v>
      </c>
    </row>
    <row r="4" spans="1:24" ht="16.2">
      <c r="H4" s="5" t="s">
        <v>77</v>
      </c>
      <c r="L4" s="20" t="s">
        <v>152</v>
      </c>
      <c r="M4" s="19">
        <v>46054</v>
      </c>
      <c r="N4" s="19">
        <v>46081</v>
      </c>
      <c r="O4" s="13">
        <f t="shared" ref="O4:O14" ca="1" si="1">SUMIFS($D:$D,$E:$E,H$3,$A:$A,"&gt;="&amp;$O4,$A:$A,"&lt;="&amp;$P4)</f>
        <v>0</v>
      </c>
      <c r="P4" s="13">
        <f t="shared" ca="1" si="0"/>
        <v>0</v>
      </c>
      <c r="Q4" s="13">
        <f t="shared" ca="1" si="0"/>
        <v>0</v>
      </c>
      <c r="R4" s="13">
        <f t="shared" ref="R4:R14" ca="1" si="2">SUMIFS($D:$D,$E:$E,H$6,$A:$A,"&gt;="&amp;$O4,$A:$A,"&lt;="&amp;$P4)</f>
        <v>0</v>
      </c>
      <c r="S4" s="13">
        <f t="shared" ref="S4:S14" ca="1" si="3">SUMIFS($D:$D,$E:$E,H$7,$A:$A,"&gt;="&amp;$O4,$A:$A,"&lt;="&amp;$P4)</f>
        <v>0</v>
      </c>
      <c r="T4" s="13">
        <f t="shared" ref="T4:T14" ca="1" si="4">SUMIFS($D:$D,$E:$E,H$8,$A:$A,"&gt;="&amp;$O4,$A:$A,"&lt;="&amp;$P4)</f>
        <v>0</v>
      </c>
      <c r="U4" s="13">
        <f t="shared" ref="U4:U14" ca="1" si="5">SUMIFS($D:$D,$E:$E,H$9,$A:$A,"&gt;="&amp;$O4,$A:$A,"&lt;="&amp;$P4)</f>
        <v>0</v>
      </c>
      <c r="V4" s="13">
        <f t="shared" ca="1" si="0"/>
        <v>0</v>
      </c>
      <c r="W4" s="13">
        <f t="shared" ref="W4:W14" ca="1" si="6">SUMIFS($D:$D,$E:$E,H$11,$A:$A,"&gt;="&amp;$O4,$A:$A,"&lt;="&amp;$P4)</f>
        <v>0</v>
      </c>
      <c r="X4" s="28">
        <f t="shared" ref="X4:X14" ca="1" si="7">SUM(O4:W4)</f>
        <v>0</v>
      </c>
    </row>
    <row r="5" spans="1:24" ht="16.2">
      <c r="H5" s="5" t="s">
        <v>78</v>
      </c>
      <c r="L5" s="20" t="s">
        <v>153</v>
      </c>
      <c r="M5" s="19">
        <v>46082</v>
      </c>
      <c r="N5" s="19">
        <v>46112</v>
      </c>
      <c r="O5" s="13">
        <f t="shared" ca="1" si="1"/>
        <v>0</v>
      </c>
      <c r="P5" s="13">
        <f t="shared" ca="1" si="0"/>
        <v>0</v>
      </c>
      <c r="Q5" s="13">
        <f t="shared" ca="1" si="0"/>
        <v>0</v>
      </c>
      <c r="R5" s="13">
        <f t="shared" ca="1" si="2"/>
        <v>0</v>
      </c>
      <c r="S5" s="13">
        <f t="shared" ca="1" si="3"/>
        <v>0</v>
      </c>
      <c r="T5" s="13">
        <f t="shared" ca="1" si="4"/>
        <v>0</v>
      </c>
      <c r="U5" s="13">
        <f t="shared" ca="1" si="5"/>
        <v>0</v>
      </c>
      <c r="V5" s="13">
        <f t="shared" ca="1" si="0"/>
        <v>0</v>
      </c>
      <c r="W5" s="13">
        <f t="shared" ca="1" si="6"/>
        <v>0</v>
      </c>
      <c r="X5" s="28">
        <f t="shared" ca="1" si="7"/>
        <v>0</v>
      </c>
    </row>
    <row r="6" spans="1:24" ht="16.2">
      <c r="H6" s="5" t="s">
        <v>55</v>
      </c>
      <c r="L6" s="20" t="s">
        <v>154</v>
      </c>
      <c r="M6" s="19">
        <v>46113</v>
      </c>
      <c r="N6" s="19">
        <v>46142</v>
      </c>
      <c r="O6" s="13">
        <f t="shared" ca="1" si="1"/>
        <v>0</v>
      </c>
      <c r="P6" s="13">
        <f t="shared" ca="1" si="0"/>
        <v>0</v>
      </c>
      <c r="Q6" s="13">
        <f t="shared" ca="1" si="0"/>
        <v>0</v>
      </c>
      <c r="R6" s="13">
        <f t="shared" ca="1" si="2"/>
        <v>0</v>
      </c>
      <c r="S6" s="13">
        <f t="shared" ca="1" si="3"/>
        <v>0</v>
      </c>
      <c r="T6" s="13">
        <f t="shared" ca="1" si="4"/>
        <v>0</v>
      </c>
      <c r="U6" s="13">
        <f t="shared" ca="1" si="5"/>
        <v>0</v>
      </c>
      <c r="V6" s="13">
        <f t="shared" ca="1" si="0"/>
        <v>0</v>
      </c>
      <c r="W6" s="13">
        <f t="shared" ca="1" si="6"/>
        <v>0</v>
      </c>
      <c r="X6" s="28">
        <f t="shared" ca="1" si="7"/>
        <v>0</v>
      </c>
    </row>
    <row r="7" spans="1:24" ht="16.2">
      <c r="H7" s="5" t="s">
        <v>79</v>
      </c>
      <c r="L7" s="20" t="s">
        <v>155</v>
      </c>
      <c r="M7" s="19">
        <v>46143</v>
      </c>
      <c r="N7" s="19">
        <v>46173</v>
      </c>
      <c r="O7" s="13">
        <f t="shared" ca="1" si="1"/>
        <v>0</v>
      </c>
      <c r="P7" s="13">
        <f t="shared" ca="1" si="0"/>
        <v>0</v>
      </c>
      <c r="Q7" s="13">
        <f t="shared" ca="1" si="0"/>
        <v>0</v>
      </c>
      <c r="R7" s="13">
        <f t="shared" ca="1" si="2"/>
        <v>0</v>
      </c>
      <c r="S7" s="13">
        <f t="shared" ca="1" si="3"/>
        <v>0</v>
      </c>
      <c r="T7" s="13">
        <f t="shared" ca="1" si="4"/>
        <v>0</v>
      </c>
      <c r="U7" s="13">
        <f t="shared" ca="1" si="5"/>
        <v>0</v>
      </c>
      <c r="V7" s="13">
        <f t="shared" ca="1" si="0"/>
        <v>0</v>
      </c>
      <c r="W7" s="13">
        <f t="shared" ca="1" si="6"/>
        <v>0</v>
      </c>
      <c r="X7" s="28">
        <f t="shared" ca="1" si="7"/>
        <v>0</v>
      </c>
    </row>
    <row r="8" spans="1:24" ht="16.2">
      <c r="H8" s="5" t="s">
        <v>80</v>
      </c>
      <c r="L8" s="20" t="s">
        <v>156</v>
      </c>
      <c r="M8" s="19">
        <v>46174</v>
      </c>
      <c r="N8" s="19">
        <v>46203</v>
      </c>
      <c r="O8" s="13">
        <f t="shared" ca="1" si="1"/>
        <v>0</v>
      </c>
      <c r="P8" s="13">
        <f t="shared" ca="1" si="0"/>
        <v>0</v>
      </c>
      <c r="Q8" s="13">
        <f t="shared" ca="1" si="0"/>
        <v>0</v>
      </c>
      <c r="R8" s="13">
        <f t="shared" ca="1" si="2"/>
        <v>0</v>
      </c>
      <c r="S8" s="13">
        <f t="shared" ca="1" si="3"/>
        <v>0</v>
      </c>
      <c r="T8" s="13">
        <f t="shared" ca="1" si="4"/>
        <v>0</v>
      </c>
      <c r="U8" s="13">
        <f t="shared" ca="1" si="5"/>
        <v>0</v>
      </c>
      <c r="V8" s="13">
        <f t="shared" ca="1" si="0"/>
        <v>0</v>
      </c>
      <c r="W8" s="13">
        <f t="shared" ca="1" si="6"/>
        <v>0</v>
      </c>
      <c r="X8" s="28">
        <f t="shared" ca="1" si="7"/>
        <v>0</v>
      </c>
    </row>
    <row r="9" spans="1:24" ht="16.2">
      <c r="H9" s="5" t="s">
        <v>308</v>
      </c>
      <c r="L9" s="20" t="s">
        <v>157</v>
      </c>
      <c r="M9" s="19">
        <v>46204</v>
      </c>
      <c r="N9" s="19">
        <v>46234</v>
      </c>
      <c r="O9" s="13">
        <f t="shared" ca="1" si="1"/>
        <v>0</v>
      </c>
      <c r="P9" s="13">
        <f t="shared" ca="1" si="0"/>
        <v>0</v>
      </c>
      <c r="Q9" s="13">
        <f t="shared" ca="1" si="0"/>
        <v>0</v>
      </c>
      <c r="R9" s="13">
        <f t="shared" ca="1" si="2"/>
        <v>0</v>
      </c>
      <c r="S9" s="13">
        <f t="shared" ca="1" si="3"/>
        <v>0</v>
      </c>
      <c r="T9" s="13">
        <f t="shared" ca="1" si="4"/>
        <v>0</v>
      </c>
      <c r="U9" s="13">
        <f t="shared" ca="1" si="5"/>
        <v>0</v>
      </c>
      <c r="V9" s="13">
        <f t="shared" ca="1" si="0"/>
        <v>0</v>
      </c>
      <c r="W9" s="13">
        <f t="shared" ca="1" si="6"/>
        <v>0</v>
      </c>
      <c r="X9" s="28">
        <f t="shared" ca="1" si="7"/>
        <v>0</v>
      </c>
    </row>
    <row r="10" spans="1:24" ht="16.2">
      <c r="H10" s="5" t="s">
        <v>309</v>
      </c>
      <c r="L10" s="20" t="s">
        <v>158</v>
      </c>
      <c r="M10" s="19">
        <v>46235</v>
      </c>
      <c r="N10" s="19">
        <v>46265</v>
      </c>
      <c r="O10" s="13">
        <f t="shared" ca="1" si="1"/>
        <v>0</v>
      </c>
      <c r="P10" s="13">
        <f t="shared" ca="1" si="0"/>
        <v>0</v>
      </c>
      <c r="Q10" s="13">
        <f t="shared" ca="1" si="0"/>
        <v>0</v>
      </c>
      <c r="R10" s="13">
        <f t="shared" ca="1" si="2"/>
        <v>0</v>
      </c>
      <c r="S10" s="13">
        <f t="shared" ca="1" si="3"/>
        <v>0</v>
      </c>
      <c r="T10" s="13">
        <f t="shared" ca="1" si="4"/>
        <v>0</v>
      </c>
      <c r="U10" s="13">
        <f t="shared" ca="1" si="5"/>
        <v>0</v>
      </c>
      <c r="V10" s="13">
        <f t="shared" ca="1" si="0"/>
        <v>0</v>
      </c>
      <c r="W10" s="13">
        <f t="shared" ca="1" si="6"/>
        <v>0</v>
      </c>
      <c r="X10" s="28">
        <f t="shared" ca="1" si="7"/>
        <v>0</v>
      </c>
    </row>
    <row r="11" spans="1:24" ht="16.2">
      <c r="H11" s="5" t="s">
        <v>310</v>
      </c>
      <c r="L11" s="20" t="s">
        <v>159</v>
      </c>
      <c r="M11" s="19">
        <v>46266</v>
      </c>
      <c r="N11" s="19">
        <v>46295</v>
      </c>
      <c r="O11" s="13">
        <f t="shared" ca="1" si="1"/>
        <v>0</v>
      </c>
      <c r="P11" s="13">
        <f t="shared" ca="1" si="0"/>
        <v>0</v>
      </c>
      <c r="Q11" s="13">
        <f t="shared" ca="1" si="0"/>
        <v>0</v>
      </c>
      <c r="R11" s="13">
        <f t="shared" ca="1" si="2"/>
        <v>0</v>
      </c>
      <c r="S11" s="13">
        <f t="shared" ca="1" si="3"/>
        <v>0</v>
      </c>
      <c r="T11" s="13">
        <f t="shared" ca="1" si="4"/>
        <v>0</v>
      </c>
      <c r="U11" s="13">
        <f t="shared" ca="1" si="5"/>
        <v>0</v>
      </c>
      <c r="V11" s="13">
        <f t="shared" ca="1" si="0"/>
        <v>0</v>
      </c>
      <c r="W11" s="13">
        <f t="shared" ca="1" si="6"/>
        <v>0</v>
      </c>
      <c r="X11" s="28">
        <f t="shared" ca="1" si="7"/>
        <v>0</v>
      </c>
    </row>
    <row r="12" spans="1:24" ht="16.2">
      <c r="L12" s="20" t="s">
        <v>160</v>
      </c>
      <c r="M12" s="19">
        <v>46296</v>
      </c>
      <c r="N12" s="19">
        <v>46326</v>
      </c>
      <c r="O12" s="13">
        <f t="shared" ca="1" si="1"/>
        <v>0</v>
      </c>
      <c r="P12" s="13">
        <f t="shared" ca="1" si="0"/>
        <v>0</v>
      </c>
      <c r="Q12" s="13">
        <f t="shared" ca="1" si="0"/>
        <v>0</v>
      </c>
      <c r="R12" s="13">
        <f t="shared" ca="1" si="2"/>
        <v>0</v>
      </c>
      <c r="S12" s="13">
        <f t="shared" ca="1" si="3"/>
        <v>0</v>
      </c>
      <c r="T12" s="13">
        <f t="shared" ca="1" si="4"/>
        <v>0</v>
      </c>
      <c r="U12" s="13">
        <f t="shared" ca="1" si="5"/>
        <v>0</v>
      </c>
      <c r="V12" s="13">
        <f t="shared" ca="1" si="0"/>
        <v>0</v>
      </c>
      <c r="W12" s="13">
        <f t="shared" ca="1" si="6"/>
        <v>0</v>
      </c>
      <c r="X12" s="28">
        <f t="shared" ca="1" si="7"/>
        <v>0</v>
      </c>
    </row>
    <row r="13" spans="1:24" ht="16.2">
      <c r="L13" s="20" t="s">
        <v>161</v>
      </c>
      <c r="M13" s="19">
        <v>46327</v>
      </c>
      <c r="N13" s="19">
        <v>46356</v>
      </c>
      <c r="O13" s="13">
        <f t="shared" ca="1" si="1"/>
        <v>0</v>
      </c>
      <c r="P13" s="13">
        <f t="shared" ca="1" si="0"/>
        <v>0</v>
      </c>
      <c r="Q13" s="13">
        <f t="shared" ca="1" si="0"/>
        <v>0</v>
      </c>
      <c r="R13" s="13">
        <f t="shared" ca="1" si="2"/>
        <v>0</v>
      </c>
      <c r="S13" s="13">
        <f t="shared" ca="1" si="3"/>
        <v>0</v>
      </c>
      <c r="T13" s="13">
        <f t="shared" ca="1" si="4"/>
        <v>0</v>
      </c>
      <c r="U13" s="13">
        <f t="shared" ca="1" si="5"/>
        <v>0</v>
      </c>
      <c r="V13" s="13">
        <f t="shared" ca="1" si="0"/>
        <v>0</v>
      </c>
      <c r="W13" s="13">
        <f t="shared" ca="1" si="6"/>
        <v>0</v>
      </c>
      <c r="X13" s="28">
        <f t="shared" ca="1" si="7"/>
        <v>0</v>
      </c>
    </row>
    <row r="14" spans="1:24" ht="16.2">
      <c r="I14" s="61"/>
      <c r="J14" s="61"/>
      <c r="L14" s="20" t="s">
        <v>162</v>
      </c>
      <c r="M14" s="19">
        <v>46357</v>
      </c>
      <c r="N14" s="19">
        <v>46387</v>
      </c>
      <c r="O14" s="13">
        <f t="shared" ca="1" si="1"/>
        <v>0</v>
      </c>
      <c r="P14" s="13">
        <f t="shared" ca="1" si="0"/>
        <v>0</v>
      </c>
      <c r="Q14" s="13">
        <f t="shared" ca="1" si="0"/>
        <v>0</v>
      </c>
      <c r="R14" s="13">
        <f t="shared" ca="1" si="2"/>
        <v>0</v>
      </c>
      <c r="S14" s="13">
        <f t="shared" ca="1" si="3"/>
        <v>0</v>
      </c>
      <c r="T14" s="13">
        <f t="shared" ca="1" si="4"/>
        <v>0</v>
      </c>
      <c r="U14" s="13">
        <f t="shared" ca="1" si="5"/>
        <v>0</v>
      </c>
      <c r="V14" s="13">
        <f t="shared" ca="1" si="0"/>
        <v>0</v>
      </c>
      <c r="W14" s="13">
        <f t="shared" ca="1" si="6"/>
        <v>0</v>
      </c>
      <c r="X14" s="28">
        <f t="shared" ca="1" si="7"/>
        <v>0</v>
      </c>
    </row>
    <row r="15" spans="1:24" ht="16.2">
      <c r="I15" s="35">
        <v>38</v>
      </c>
      <c r="J15" s="35">
        <v>1</v>
      </c>
      <c r="L15" s="162" t="s">
        <v>174</v>
      </c>
      <c r="M15" s="162"/>
      <c r="N15" s="162"/>
      <c r="O15" s="49">
        <f ca="1">SUM(O3:O14)</f>
        <v>0</v>
      </c>
      <c r="P15" s="49">
        <f t="shared" ref="P15:W15" ca="1" si="8">SUM(P3:P14)</f>
        <v>0</v>
      </c>
      <c r="Q15" s="49">
        <f t="shared" ca="1" si="8"/>
        <v>0</v>
      </c>
      <c r="R15" s="49">
        <f t="shared" ca="1" si="8"/>
        <v>0</v>
      </c>
      <c r="S15" s="49">
        <f t="shared" ca="1" si="8"/>
        <v>0</v>
      </c>
      <c r="T15" s="49">
        <f t="shared" ca="1" si="8"/>
        <v>0</v>
      </c>
      <c r="U15" s="49">
        <f t="shared" ca="1" si="8"/>
        <v>0</v>
      </c>
      <c r="V15" s="49">
        <f t="shared" ca="1" si="8"/>
        <v>0</v>
      </c>
      <c r="W15" s="49">
        <f t="shared" ca="1" si="8"/>
        <v>0</v>
      </c>
      <c r="X15" s="51">
        <f ca="1">SUM(X3:X14)</f>
        <v>0</v>
      </c>
    </row>
    <row r="16" spans="1:24">
      <c r="H16" s="23" t="s">
        <v>306</v>
      </c>
      <c r="I16" s="62"/>
      <c r="J16" s="62"/>
    </row>
  </sheetData>
  <autoFilter ref="A2:F2" xr:uid="{00000000-0001-0000-0B00-000000000000}"/>
  <mergeCells count="4">
    <mergeCell ref="L15:N15"/>
    <mergeCell ref="L1:X1"/>
    <mergeCell ref="A1:F1"/>
    <mergeCell ref="H1:J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</sheetPr>
  <dimension ref="A1:U58"/>
  <sheetViews>
    <sheetView topLeftCell="A19" workbookViewId="0">
      <selection activeCell="A31" sqref="A31"/>
    </sheetView>
  </sheetViews>
  <sheetFormatPr defaultRowHeight="14.4"/>
  <cols>
    <col min="1" max="1" width="11.33203125" customWidth="1"/>
    <col min="2" max="2" width="26.44140625" customWidth="1"/>
    <col min="3" max="3" width="13.109375" customWidth="1"/>
    <col min="4" max="4" width="18.88671875" customWidth="1"/>
    <col min="5" max="5" width="20.6640625" customWidth="1"/>
    <col min="6" max="6" width="11.77734375" customWidth="1"/>
    <col min="9" max="9" width="18.109375" customWidth="1"/>
    <col min="10" max="10" width="14" customWidth="1"/>
    <col min="13" max="13" width="11.21875" customWidth="1"/>
    <col min="14" max="14" width="11.5546875" customWidth="1"/>
    <col min="15" max="15" width="13.109375" customWidth="1"/>
    <col min="16" max="16" width="14" customWidth="1"/>
    <col min="17" max="17" width="12.5546875" bestFit="1" customWidth="1"/>
    <col min="18" max="18" width="18.109375" customWidth="1"/>
    <col min="20" max="20" width="17.21875" customWidth="1"/>
    <col min="21" max="21" width="16.33203125" customWidth="1"/>
  </cols>
  <sheetData>
    <row r="1" spans="1:21">
      <c r="A1" s="160" t="s">
        <v>269</v>
      </c>
      <c r="B1" s="160"/>
      <c r="C1" s="160"/>
      <c r="D1" s="160"/>
      <c r="E1" s="160"/>
      <c r="F1" s="160"/>
      <c r="I1" s="160" t="s">
        <v>172</v>
      </c>
      <c r="J1" s="160"/>
      <c r="L1" s="160" t="s">
        <v>273</v>
      </c>
      <c r="M1" s="160"/>
      <c r="N1" s="160"/>
      <c r="O1" s="160"/>
      <c r="P1" s="160"/>
      <c r="Q1" s="160"/>
      <c r="R1" s="160"/>
      <c r="S1" s="160"/>
      <c r="T1" s="160"/>
      <c r="U1" s="160"/>
    </row>
    <row r="2" spans="1:21">
      <c r="A2" s="30" t="s">
        <v>87</v>
      </c>
      <c r="B2" s="30" t="s">
        <v>1</v>
      </c>
      <c r="C2" s="30" t="s">
        <v>88</v>
      </c>
      <c r="D2" s="30" t="s">
        <v>0</v>
      </c>
      <c r="E2" s="30" t="s">
        <v>147</v>
      </c>
      <c r="F2" s="30" t="s">
        <v>200</v>
      </c>
      <c r="I2" s="29" t="s">
        <v>0</v>
      </c>
      <c r="J2" s="29" t="s">
        <v>266</v>
      </c>
      <c r="L2" s="29" t="s">
        <v>268</v>
      </c>
      <c r="M2" s="29" t="s">
        <v>163</v>
      </c>
      <c r="N2" s="29" t="s">
        <v>271</v>
      </c>
      <c r="O2" s="29" t="str">
        <f>I3</f>
        <v>Koffie en thee</v>
      </c>
      <c r="P2" s="29" t="str">
        <f>I4</f>
        <v>Bedrijfslunches</v>
      </c>
      <c r="Q2" s="29" t="str">
        <f>I5</f>
        <v>EHBO</v>
      </c>
      <c r="R2" s="29" t="str">
        <f>I6</f>
        <v>Bedrijfsactiviteiten</v>
      </c>
      <c r="S2" s="29" t="str">
        <f>I7</f>
        <v>Donaties</v>
      </c>
      <c r="T2" s="29" t="str">
        <f>I10</f>
        <v>Onvoorziene kosten</v>
      </c>
      <c r="U2" s="50" t="s">
        <v>272</v>
      </c>
    </row>
    <row r="3" spans="1:21" ht="16.2">
      <c r="C3" s="13"/>
      <c r="I3" s="5" t="s">
        <v>81</v>
      </c>
      <c r="J3" s="13">
        <f t="shared" ref="J3:J10" si="0">+SUMIFS($C:$C,$D:$D,I3)</f>
        <v>3105.5</v>
      </c>
      <c r="L3" s="20" t="s">
        <v>151</v>
      </c>
      <c r="M3" s="19">
        <v>46023</v>
      </c>
      <c r="N3" s="19">
        <v>46053</v>
      </c>
      <c r="O3" s="13">
        <f t="shared" ref="O3:O14" si="1">SUMIFS($C:$C,$D:$D,I$3,$A:$A,"&gt;="&amp;$M3,$A:$A,"&lt;="&amp;$N3)</f>
        <v>0</v>
      </c>
      <c r="P3" s="13">
        <f t="shared" ref="P3:P14" si="2">SUMIFS($C:$C,$D:$D,I$4,$A:$A,"&gt;="&amp;$M3,$A:$A,"&lt;="&amp;$N3)</f>
        <v>0</v>
      </c>
      <c r="Q3" s="13">
        <f t="shared" ref="Q3:Q14" si="3">SUMIFS($C:$C,$D:$D,I$5,$A:$A,"&gt;="&amp;$M3,$A:$A,"&lt;="&amp;$N3)</f>
        <v>3110</v>
      </c>
      <c r="R3" s="13">
        <f t="shared" ref="R3:R14" si="4">SUMIFS($C:$C,$D:$D,I$6,$A:$A,"&gt;="&amp;$M3,$A:$A,"&lt;="&amp;$N3)</f>
        <v>0</v>
      </c>
      <c r="S3" s="13">
        <f t="shared" ref="S3:S14" si="5">SUMIFS($C:$C,$D:$D,I$7,$A:$A,"&gt;="&amp;$M3,$A:$A,"&lt;="&amp;$N3)</f>
        <v>0</v>
      </c>
      <c r="T3" s="13">
        <f t="shared" ref="T3:T14" si="6">SUMIFS($C:$C,$D:$D,I$10,$A:$A,"&gt;="&amp;$M3,$A:$A,"&lt;="&amp;$N3)</f>
        <v>250</v>
      </c>
      <c r="U3" s="28">
        <f t="shared" ref="U3:U14" si="7">SUM(O3:T3)</f>
        <v>3360</v>
      </c>
    </row>
    <row r="4" spans="1:21" ht="16.2">
      <c r="A4" s="2">
        <v>46035</v>
      </c>
      <c r="B4" s="3" t="s">
        <v>267</v>
      </c>
      <c r="C4" s="37">
        <v>3110</v>
      </c>
      <c r="D4" t="s">
        <v>83</v>
      </c>
      <c r="F4" t="s">
        <v>201</v>
      </c>
      <c r="I4" s="5" t="s">
        <v>82</v>
      </c>
      <c r="J4" s="13">
        <f t="shared" si="0"/>
        <v>3955</v>
      </c>
      <c r="L4" s="20" t="s">
        <v>152</v>
      </c>
      <c r="M4" s="19">
        <v>46054</v>
      </c>
      <c r="N4" s="19">
        <v>46081</v>
      </c>
      <c r="O4" s="13">
        <f t="shared" si="1"/>
        <v>175</v>
      </c>
      <c r="P4" s="13">
        <f t="shared" si="2"/>
        <v>0</v>
      </c>
      <c r="Q4" s="13">
        <f t="shared" si="3"/>
        <v>0</v>
      </c>
      <c r="R4" s="13">
        <f t="shared" si="4"/>
        <v>1065</v>
      </c>
      <c r="S4" s="13">
        <f t="shared" si="5"/>
        <v>0</v>
      </c>
      <c r="T4" s="13">
        <f t="shared" si="6"/>
        <v>0</v>
      </c>
      <c r="U4" s="28">
        <f t="shared" si="7"/>
        <v>1240</v>
      </c>
    </row>
    <row r="5" spans="1:21" ht="16.2">
      <c r="A5" s="2">
        <v>46038</v>
      </c>
      <c r="B5" s="3" t="s">
        <v>326</v>
      </c>
      <c r="C5" s="37">
        <v>250</v>
      </c>
      <c r="D5" t="str">
        <f>I10</f>
        <v>Onvoorziene kosten</v>
      </c>
      <c r="E5" t="s">
        <v>327</v>
      </c>
      <c r="F5" t="s">
        <v>201</v>
      </c>
      <c r="I5" s="5" t="s">
        <v>83</v>
      </c>
      <c r="J5" s="13">
        <f t="shared" si="0"/>
        <v>3110</v>
      </c>
      <c r="L5" s="20" t="s">
        <v>153</v>
      </c>
      <c r="M5" s="19">
        <v>46082</v>
      </c>
      <c r="N5" s="19">
        <v>46112</v>
      </c>
      <c r="O5" s="13">
        <f t="shared" si="1"/>
        <v>175</v>
      </c>
      <c r="P5" s="13">
        <f t="shared" si="2"/>
        <v>0</v>
      </c>
      <c r="Q5" s="13">
        <f t="shared" si="3"/>
        <v>0</v>
      </c>
      <c r="R5" s="13">
        <f t="shared" si="4"/>
        <v>0</v>
      </c>
      <c r="S5" s="13">
        <f t="shared" si="5"/>
        <v>0</v>
      </c>
      <c r="T5" s="13">
        <f t="shared" si="6"/>
        <v>0</v>
      </c>
      <c r="U5" s="28">
        <f t="shared" si="7"/>
        <v>175</v>
      </c>
    </row>
    <row r="6" spans="1:21" ht="16.2">
      <c r="A6" s="2">
        <v>46042</v>
      </c>
      <c r="B6" s="3" t="s">
        <v>318</v>
      </c>
      <c r="C6" s="37">
        <v>100</v>
      </c>
      <c r="D6" t="str">
        <f>I8</f>
        <v>Gastenontvangst</v>
      </c>
      <c r="E6" t="s">
        <v>320</v>
      </c>
      <c r="F6" t="s">
        <v>201</v>
      </c>
      <c r="I6" s="5" t="s">
        <v>84</v>
      </c>
      <c r="J6" s="13">
        <f t="shared" si="0"/>
        <v>10596</v>
      </c>
      <c r="L6" s="20" t="s">
        <v>154</v>
      </c>
      <c r="M6" s="19">
        <v>46113</v>
      </c>
      <c r="N6" s="19">
        <v>46142</v>
      </c>
      <c r="O6" s="13">
        <f t="shared" si="1"/>
        <v>115</v>
      </c>
      <c r="P6" s="13">
        <f t="shared" si="2"/>
        <v>0</v>
      </c>
      <c r="Q6" s="13">
        <f t="shared" si="3"/>
        <v>0</v>
      </c>
      <c r="R6" s="13">
        <f t="shared" si="4"/>
        <v>9531</v>
      </c>
      <c r="S6" s="13">
        <f t="shared" si="5"/>
        <v>0</v>
      </c>
      <c r="T6" s="13">
        <f t="shared" si="6"/>
        <v>0</v>
      </c>
      <c r="U6" s="28">
        <f t="shared" si="7"/>
        <v>9646</v>
      </c>
    </row>
    <row r="7" spans="1:21" ht="16.2">
      <c r="A7" s="2">
        <v>46064</v>
      </c>
      <c r="B7" s="3" t="s">
        <v>318</v>
      </c>
      <c r="C7" s="37">
        <v>175</v>
      </c>
      <c r="D7" t="s">
        <v>81</v>
      </c>
      <c r="E7" t="s">
        <v>321</v>
      </c>
      <c r="F7" t="s">
        <v>201</v>
      </c>
      <c r="I7" s="5" t="s">
        <v>85</v>
      </c>
      <c r="J7" s="13">
        <f t="shared" si="0"/>
        <v>0</v>
      </c>
      <c r="L7" s="20" t="s">
        <v>155</v>
      </c>
      <c r="M7" s="19">
        <v>46143</v>
      </c>
      <c r="N7" s="19">
        <v>46173</v>
      </c>
      <c r="O7" s="13">
        <f t="shared" si="1"/>
        <v>1065.5</v>
      </c>
      <c r="P7" s="13">
        <f t="shared" si="2"/>
        <v>0</v>
      </c>
      <c r="Q7" s="13">
        <f t="shared" si="3"/>
        <v>0</v>
      </c>
      <c r="R7" s="13">
        <f t="shared" si="4"/>
        <v>0</v>
      </c>
      <c r="S7" s="13">
        <f t="shared" si="5"/>
        <v>0</v>
      </c>
      <c r="T7" s="13">
        <f t="shared" si="6"/>
        <v>0</v>
      </c>
      <c r="U7" s="28">
        <f t="shared" si="7"/>
        <v>1065.5</v>
      </c>
    </row>
    <row r="8" spans="1:21" ht="16.2">
      <c r="A8" s="2">
        <v>46071</v>
      </c>
      <c r="B8" s="3" t="s">
        <v>372</v>
      </c>
      <c r="C8" s="37">
        <v>1065</v>
      </c>
      <c r="D8" t="s">
        <v>84</v>
      </c>
      <c r="E8" t="s">
        <v>374</v>
      </c>
      <c r="I8" s="5" t="s">
        <v>319</v>
      </c>
      <c r="J8" s="13">
        <f t="shared" si="0"/>
        <v>100</v>
      </c>
      <c r="L8" s="20" t="s">
        <v>156</v>
      </c>
      <c r="M8" s="19">
        <v>46174</v>
      </c>
      <c r="N8" s="19">
        <v>46203</v>
      </c>
      <c r="O8" s="13">
        <f t="shared" si="1"/>
        <v>1230</v>
      </c>
      <c r="P8" s="13">
        <f t="shared" si="2"/>
        <v>0</v>
      </c>
      <c r="Q8" s="13">
        <f t="shared" si="3"/>
        <v>0</v>
      </c>
      <c r="R8" s="13">
        <f t="shared" si="4"/>
        <v>0</v>
      </c>
      <c r="S8" s="13">
        <f t="shared" si="5"/>
        <v>0</v>
      </c>
      <c r="T8" s="13">
        <f t="shared" si="6"/>
        <v>0</v>
      </c>
      <c r="U8" s="28">
        <f t="shared" si="7"/>
        <v>1230</v>
      </c>
    </row>
    <row r="9" spans="1:21" ht="16.2">
      <c r="A9" s="2">
        <v>46106</v>
      </c>
      <c r="B9" s="3" t="s">
        <v>318</v>
      </c>
      <c r="C9" s="37">
        <v>175</v>
      </c>
      <c r="D9" t="s">
        <v>81</v>
      </c>
      <c r="E9" t="s">
        <v>321</v>
      </c>
      <c r="F9" t="s">
        <v>201</v>
      </c>
      <c r="I9" s="5" t="s">
        <v>943</v>
      </c>
      <c r="J9" s="13">
        <f t="shared" si="0"/>
        <v>6177.42</v>
      </c>
      <c r="L9" s="20" t="s">
        <v>157</v>
      </c>
      <c r="M9" s="19">
        <v>46204</v>
      </c>
      <c r="N9" s="19">
        <v>46234</v>
      </c>
      <c r="O9" s="13">
        <f t="shared" si="1"/>
        <v>0</v>
      </c>
      <c r="P9" s="13">
        <f t="shared" si="2"/>
        <v>3955</v>
      </c>
      <c r="Q9" s="13">
        <f t="shared" si="3"/>
        <v>0</v>
      </c>
      <c r="R9" s="13">
        <f t="shared" si="4"/>
        <v>0</v>
      </c>
      <c r="S9" s="13">
        <f t="shared" si="5"/>
        <v>0</v>
      </c>
      <c r="T9" s="13">
        <f t="shared" si="6"/>
        <v>0</v>
      </c>
      <c r="U9" s="28">
        <f t="shared" si="7"/>
        <v>3955</v>
      </c>
    </row>
    <row r="10" spans="1:21" ht="16.2">
      <c r="A10" s="2">
        <v>46138</v>
      </c>
      <c r="B10" s="3" t="s">
        <v>318</v>
      </c>
      <c r="C10" s="37">
        <v>115</v>
      </c>
      <c r="D10" t="s">
        <v>81</v>
      </c>
      <c r="E10" t="s">
        <v>323</v>
      </c>
      <c r="F10" t="s">
        <v>201</v>
      </c>
      <c r="I10" s="5" t="s">
        <v>86</v>
      </c>
      <c r="J10" s="13">
        <f t="shared" si="0"/>
        <v>250</v>
      </c>
      <c r="L10" s="20" t="s">
        <v>158</v>
      </c>
      <c r="M10" s="19">
        <v>46235</v>
      </c>
      <c r="N10" s="19">
        <v>46265</v>
      </c>
      <c r="O10" s="13">
        <f t="shared" si="1"/>
        <v>345</v>
      </c>
      <c r="P10" s="13">
        <f t="shared" si="2"/>
        <v>0</v>
      </c>
      <c r="Q10" s="13">
        <f t="shared" si="3"/>
        <v>0</v>
      </c>
      <c r="R10" s="13">
        <f t="shared" si="4"/>
        <v>0</v>
      </c>
      <c r="S10" s="13">
        <f t="shared" si="5"/>
        <v>0</v>
      </c>
      <c r="T10" s="13">
        <f t="shared" si="6"/>
        <v>0</v>
      </c>
      <c r="U10" s="28">
        <f t="shared" si="7"/>
        <v>345</v>
      </c>
    </row>
    <row r="11" spans="1:21" ht="16.2">
      <c r="A11" s="2">
        <v>46139</v>
      </c>
      <c r="B11" s="3" t="s">
        <v>372</v>
      </c>
      <c r="C11" s="37">
        <v>648.5</v>
      </c>
      <c r="D11" t="s">
        <v>84</v>
      </c>
      <c r="E11" t="s">
        <v>316</v>
      </c>
      <c r="F11" t="s">
        <v>202</v>
      </c>
      <c r="L11" s="20" t="s">
        <v>159</v>
      </c>
      <c r="M11" s="19">
        <v>46266</v>
      </c>
      <c r="N11" s="19">
        <v>46295</v>
      </c>
      <c r="O11" s="13">
        <f t="shared" si="1"/>
        <v>0</v>
      </c>
      <c r="P11" s="13">
        <f t="shared" si="2"/>
        <v>0</v>
      </c>
      <c r="Q11" s="13">
        <f t="shared" si="3"/>
        <v>0</v>
      </c>
      <c r="R11" s="13">
        <f t="shared" si="4"/>
        <v>0</v>
      </c>
      <c r="S11" s="13">
        <f t="shared" si="5"/>
        <v>0</v>
      </c>
      <c r="T11" s="13">
        <f t="shared" si="6"/>
        <v>0</v>
      </c>
      <c r="U11" s="28">
        <f t="shared" si="7"/>
        <v>0</v>
      </c>
    </row>
    <row r="12" spans="1:21" ht="16.2">
      <c r="A12" s="2">
        <v>46139</v>
      </c>
      <c r="B12" s="3" t="s">
        <v>372</v>
      </c>
      <c r="C12" s="37">
        <v>2450</v>
      </c>
      <c r="D12" t="s">
        <v>84</v>
      </c>
      <c r="E12" t="s">
        <v>316</v>
      </c>
      <c r="F12" t="s">
        <v>202</v>
      </c>
      <c r="J12" s="38">
        <f>SUM(J3:J10)</f>
        <v>27293.919999999998</v>
      </c>
      <c r="L12" s="20" t="s">
        <v>160</v>
      </c>
      <c r="M12" s="19">
        <v>46296</v>
      </c>
      <c r="N12" s="19">
        <v>46326</v>
      </c>
      <c r="O12" s="13">
        <f t="shared" si="1"/>
        <v>0</v>
      </c>
      <c r="P12" s="13">
        <f t="shared" si="2"/>
        <v>0</v>
      </c>
      <c r="Q12" s="13">
        <f t="shared" si="3"/>
        <v>0</v>
      </c>
      <c r="R12" s="13">
        <f t="shared" si="4"/>
        <v>0</v>
      </c>
      <c r="S12" s="13">
        <f t="shared" si="5"/>
        <v>0</v>
      </c>
      <c r="T12" s="13">
        <f t="shared" si="6"/>
        <v>0</v>
      </c>
      <c r="U12" s="28">
        <f t="shared" si="7"/>
        <v>0</v>
      </c>
    </row>
    <row r="13" spans="1:21" ht="16.2">
      <c r="A13" s="2">
        <v>46141</v>
      </c>
      <c r="B13" s="3" t="s">
        <v>300</v>
      </c>
      <c r="C13" s="37">
        <v>3115</v>
      </c>
      <c r="D13" t="str">
        <f>I6</f>
        <v>Bedrijfsactiviteiten</v>
      </c>
      <c r="E13" t="s">
        <v>311</v>
      </c>
      <c r="F13" t="s">
        <v>201</v>
      </c>
      <c r="J13" s="35">
        <v>38</v>
      </c>
      <c r="L13" s="20" t="s">
        <v>161</v>
      </c>
      <c r="M13" s="19">
        <v>46327</v>
      </c>
      <c r="N13" s="19">
        <v>46356</v>
      </c>
      <c r="O13" s="13">
        <f t="shared" si="1"/>
        <v>0</v>
      </c>
      <c r="P13" s="13">
        <f t="shared" si="2"/>
        <v>0</v>
      </c>
      <c r="Q13" s="13">
        <f t="shared" si="3"/>
        <v>0</v>
      </c>
      <c r="R13" s="13">
        <f t="shared" si="4"/>
        <v>0</v>
      </c>
      <c r="S13" s="13">
        <f t="shared" si="5"/>
        <v>0</v>
      </c>
      <c r="T13" s="13">
        <f t="shared" si="6"/>
        <v>0</v>
      </c>
      <c r="U13" s="28">
        <f t="shared" si="7"/>
        <v>0</v>
      </c>
    </row>
    <row r="14" spans="1:21" ht="16.2">
      <c r="A14" s="2">
        <v>46142</v>
      </c>
      <c r="B14" s="3" t="s">
        <v>318</v>
      </c>
      <c r="C14" s="37">
        <v>40</v>
      </c>
      <c r="D14" t="s">
        <v>84</v>
      </c>
      <c r="E14" t="s">
        <v>316</v>
      </c>
      <c r="F14" t="s">
        <v>202</v>
      </c>
      <c r="I14" s="24" t="s">
        <v>174</v>
      </c>
      <c r="J14" s="48">
        <f>J12/J13</f>
        <v>718.26105263157888</v>
      </c>
      <c r="L14" s="20" t="s">
        <v>162</v>
      </c>
      <c r="M14" s="19">
        <v>46357</v>
      </c>
      <c r="N14" s="19">
        <v>46387</v>
      </c>
      <c r="O14" s="13">
        <f t="shared" si="1"/>
        <v>0</v>
      </c>
      <c r="P14" s="13">
        <f t="shared" si="2"/>
        <v>0</v>
      </c>
      <c r="Q14" s="13">
        <f t="shared" si="3"/>
        <v>0</v>
      </c>
      <c r="R14" s="13">
        <f t="shared" si="4"/>
        <v>0</v>
      </c>
      <c r="S14" s="13">
        <f t="shared" si="5"/>
        <v>0</v>
      </c>
      <c r="T14" s="13">
        <f t="shared" si="6"/>
        <v>0</v>
      </c>
      <c r="U14" s="28">
        <f t="shared" si="7"/>
        <v>0</v>
      </c>
    </row>
    <row r="15" spans="1:21" ht="16.2">
      <c r="A15" s="2">
        <v>46142</v>
      </c>
      <c r="B15" s="3" t="s">
        <v>318</v>
      </c>
      <c r="C15" s="37">
        <v>250</v>
      </c>
      <c r="D15" t="s">
        <v>84</v>
      </c>
      <c r="E15" t="s">
        <v>316</v>
      </c>
      <c r="F15" t="s">
        <v>202</v>
      </c>
      <c r="L15" s="162" t="s">
        <v>174</v>
      </c>
      <c r="M15" s="162"/>
      <c r="N15" s="162"/>
      <c r="O15" s="49">
        <f t="shared" ref="O15:T15" si="8">SUM(O3:O14)</f>
        <v>3105.5</v>
      </c>
      <c r="P15" s="49">
        <f t="shared" si="8"/>
        <v>3955</v>
      </c>
      <c r="Q15" s="49">
        <f t="shared" si="8"/>
        <v>3110</v>
      </c>
      <c r="R15" s="49">
        <f t="shared" si="8"/>
        <v>10596</v>
      </c>
      <c r="S15" s="49">
        <f t="shared" si="8"/>
        <v>0</v>
      </c>
      <c r="T15" s="49">
        <f t="shared" si="8"/>
        <v>250</v>
      </c>
      <c r="U15" s="51">
        <f>SUM(U3:U14)</f>
        <v>21016.5</v>
      </c>
    </row>
    <row r="16" spans="1:21">
      <c r="A16" s="2">
        <v>46142</v>
      </c>
      <c r="B16" s="3" t="s">
        <v>315</v>
      </c>
      <c r="C16" s="37">
        <v>1680</v>
      </c>
      <c r="D16" t="s">
        <v>84</v>
      </c>
      <c r="E16" t="s">
        <v>316</v>
      </c>
      <c r="F16" t="s">
        <v>202</v>
      </c>
    </row>
    <row r="17" spans="1:6">
      <c r="A17" s="2">
        <v>46142</v>
      </c>
      <c r="B17" s="3" t="s">
        <v>317</v>
      </c>
      <c r="C17" s="37">
        <v>175</v>
      </c>
      <c r="D17" t="s">
        <v>84</v>
      </c>
      <c r="E17" t="s">
        <v>316</v>
      </c>
      <c r="F17" t="s">
        <v>202</v>
      </c>
    </row>
    <row r="18" spans="1:6">
      <c r="A18" s="2">
        <v>46142</v>
      </c>
      <c r="B18" s="3" t="s">
        <v>372</v>
      </c>
      <c r="C18" s="37">
        <v>1172.5</v>
      </c>
      <c r="D18" t="s">
        <v>84</v>
      </c>
      <c r="E18" t="s">
        <v>316</v>
      </c>
      <c r="F18" t="s">
        <v>202</v>
      </c>
    </row>
    <row r="19" spans="1:6">
      <c r="A19" s="2">
        <v>46146</v>
      </c>
      <c r="B19" s="3" t="s">
        <v>318</v>
      </c>
      <c r="C19" s="37">
        <v>500</v>
      </c>
      <c r="D19" t="s">
        <v>81</v>
      </c>
      <c r="E19" t="s">
        <v>324</v>
      </c>
      <c r="F19" t="s">
        <v>202</v>
      </c>
    </row>
    <row r="20" spans="1:6">
      <c r="A20" s="2">
        <v>46150</v>
      </c>
      <c r="B20" s="3" t="s">
        <v>372</v>
      </c>
      <c r="C20" s="37">
        <v>220.5</v>
      </c>
      <c r="D20" t="s">
        <v>81</v>
      </c>
      <c r="E20" t="s">
        <v>323</v>
      </c>
    </row>
    <row r="21" spans="1:6">
      <c r="A21" s="2">
        <v>46163</v>
      </c>
      <c r="B21" s="3" t="s">
        <v>377</v>
      </c>
      <c r="C21" s="37">
        <v>345</v>
      </c>
      <c r="D21" t="s">
        <v>81</v>
      </c>
      <c r="E21" t="s">
        <v>378</v>
      </c>
    </row>
    <row r="22" spans="1:6">
      <c r="A22" s="2">
        <v>46174</v>
      </c>
      <c r="B22" s="3" t="s">
        <v>372</v>
      </c>
      <c r="C22" s="37">
        <v>640</v>
      </c>
      <c r="D22" t="s">
        <v>81</v>
      </c>
    </row>
    <row r="23" spans="1:6">
      <c r="A23" s="2">
        <v>46190</v>
      </c>
      <c r="B23" s="3" t="s">
        <v>377</v>
      </c>
      <c r="C23" s="37">
        <v>345</v>
      </c>
      <c r="D23" t="s">
        <v>81</v>
      </c>
      <c r="E23" t="s">
        <v>378</v>
      </c>
    </row>
    <row r="24" spans="1:6">
      <c r="A24" s="2">
        <v>46191</v>
      </c>
      <c r="B24" s="3" t="s">
        <v>318</v>
      </c>
      <c r="C24" s="37">
        <v>245</v>
      </c>
      <c r="D24" t="s">
        <v>81</v>
      </c>
      <c r="E24" t="s">
        <v>323</v>
      </c>
      <c r="F24" t="s">
        <v>201</v>
      </c>
    </row>
    <row r="25" spans="1:6">
      <c r="A25" s="2">
        <v>46212</v>
      </c>
      <c r="B25" s="3" t="s">
        <v>300</v>
      </c>
      <c r="C25" s="37">
        <v>3955</v>
      </c>
      <c r="D25" t="str">
        <f>I4</f>
        <v>Bedrijfslunches</v>
      </c>
      <c r="F25" t="s">
        <v>201</v>
      </c>
    </row>
    <row r="26" spans="1:6">
      <c r="A26" s="2">
        <v>46206</v>
      </c>
      <c r="B26" s="3" t="s">
        <v>828</v>
      </c>
      <c r="C26" s="37">
        <v>615</v>
      </c>
      <c r="D26" t="s">
        <v>943</v>
      </c>
      <c r="E26" t="s">
        <v>945</v>
      </c>
    </row>
    <row r="27" spans="1:6">
      <c r="A27" s="2">
        <v>46230</v>
      </c>
      <c r="B27" s="3" t="s">
        <v>944</v>
      </c>
      <c r="C27" s="37">
        <v>2849.99</v>
      </c>
      <c r="D27" t="str">
        <f>I9</f>
        <v>Schoolpakketen(personeelkinderen)</v>
      </c>
      <c r="E27" t="s">
        <v>945</v>
      </c>
    </row>
    <row r="28" spans="1:6">
      <c r="A28" s="2">
        <v>46230</v>
      </c>
      <c r="B28" s="3" t="s">
        <v>946</v>
      </c>
      <c r="C28" s="37">
        <v>272.43</v>
      </c>
      <c r="D28" t="s">
        <v>947</v>
      </c>
      <c r="E28" t="s">
        <v>945</v>
      </c>
      <c r="F28" t="s">
        <v>111</v>
      </c>
    </row>
    <row r="29" spans="1:6">
      <c r="A29" s="2">
        <v>46230</v>
      </c>
      <c r="B29" s="3" t="s">
        <v>946</v>
      </c>
      <c r="C29" s="37">
        <v>2440</v>
      </c>
      <c r="D29" t="s">
        <v>947</v>
      </c>
      <c r="E29" t="s">
        <v>945</v>
      </c>
    </row>
    <row r="30" spans="1:6">
      <c r="A30" s="2">
        <v>46238</v>
      </c>
      <c r="B30" s="3" t="s">
        <v>377</v>
      </c>
      <c r="C30" s="13">
        <v>345</v>
      </c>
      <c r="D30" t="s">
        <v>81</v>
      </c>
      <c r="E30" t="s">
        <v>378</v>
      </c>
      <c r="F30" t="s">
        <v>202</v>
      </c>
    </row>
    <row r="31" spans="1:6">
      <c r="A31" s="2"/>
      <c r="C31" s="13"/>
    </row>
    <row r="32" spans="1:6">
      <c r="C32" s="13"/>
    </row>
    <row r="33" spans="3:3">
      <c r="C33" s="13"/>
    </row>
    <row r="34" spans="3:3">
      <c r="C34" s="13"/>
    </row>
    <row r="35" spans="3:3">
      <c r="C35" s="13"/>
    </row>
    <row r="36" spans="3:3">
      <c r="C36" s="13"/>
    </row>
    <row r="37" spans="3:3">
      <c r="C37" s="13"/>
    </row>
    <row r="38" spans="3:3">
      <c r="C38" s="13"/>
    </row>
    <row r="39" spans="3:3">
      <c r="C39" s="13"/>
    </row>
    <row r="40" spans="3:3">
      <c r="C40" s="13"/>
    </row>
    <row r="41" spans="3:3">
      <c r="C41" s="13"/>
    </row>
    <row r="42" spans="3:3">
      <c r="C42" s="13"/>
    </row>
    <row r="43" spans="3:3">
      <c r="C43" s="13"/>
    </row>
    <row r="44" spans="3:3">
      <c r="C44" s="13"/>
    </row>
    <row r="45" spans="3:3">
      <c r="C45" s="13"/>
    </row>
    <row r="46" spans="3:3">
      <c r="C46" s="13"/>
    </row>
    <row r="47" spans="3:3">
      <c r="C47" s="13"/>
    </row>
    <row r="48" spans="3:3">
      <c r="C48" s="13"/>
    </row>
    <row r="49" spans="3:3">
      <c r="C49" s="13"/>
    </row>
    <row r="50" spans="3:3">
      <c r="C50" s="13"/>
    </row>
    <row r="51" spans="3:3">
      <c r="C51" s="13"/>
    </row>
    <row r="52" spans="3:3">
      <c r="C52" s="13"/>
    </row>
    <row r="53" spans="3:3">
      <c r="C53" s="13"/>
    </row>
    <row r="54" spans="3:3">
      <c r="C54" s="13"/>
    </row>
    <row r="55" spans="3:3">
      <c r="C55" s="13"/>
    </row>
    <row r="56" spans="3:3">
      <c r="C56" s="13"/>
    </row>
    <row r="57" spans="3:3">
      <c r="C57" s="13"/>
    </row>
    <row r="58" spans="3:3">
      <c r="C58" s="13"/>
    </row>
  </sheetData>
  <autoFilter ref="A2:F2" xr:uid="{00000000-0001-0000-0C00-000000000000}"/>
  <mergeCells count="4">
    <mergeCell ref="I1:J1"/>
    <mergeCell ref="A1:F1"/>
    <mergeCell ref="L1:U1"/>
    <mergeCell ref="L15:N15"/>
  </mergeCells>
  <pageMargins left="0.75" right="0.75" top="1" bottom="1" header="0.5" footer="0.5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B26-2C54-4C35-8C0C-69AF3018C0B7}">
  <sheetPr>
    <tabColor theme="6" tint="-0.499984740745262"/>
  </sheetPr>
  <dimension ref="A1:BT166"/>
  <sheetViews>
    <sheetView topLeftCell="AC172" zoomScale="108" zoomScaleNormal="108" zoomScaleSheetLayoutView="89" workbookViewId="0">
      <selection activeCell="AO173" sqref="AO173"/>
    </sheetView>
  </sheetViews>
  <sheetFormatPr defaultRowHeight="14.4"/>
  <cols>
    <col min="1" max="1" width="13.44140625" customWidth="1"/>
    <col min="2" max="2" width="15.5546875" customWidth="1"/>
    <col min="4" max="4" width="16.109375" customWidth="1"/>
    <col min="5" max="5" width="17.77734375" customWidth="1"/>
    <col min="6" max="6" width="12.44140625" customWidth="1"/>
    <col min="7" max="7" width="10.44140625" customWidth="1"/>
    <col min="9" max="9" width="23.88671875" customWidth="1"/>
    <col min="10" max="10" width="17.33203125" customWidth="1"/>
    <col min="11" max="11" width="10.6640625" customWidth="1"/>
    <col min="14" max="14" width="11.21875" customWidth="1"/>
    <col min="15" max="15" width="11" customWidth="1"/>
    <col min="16" max="16" width="14.6640625" customWidth="1"/>
    <col min="17" max="17" width="15.5546875" customWidth="1"/>
    <col min="18" max="18" width="15.44140625" customWidth="1"/>
    <col min="19" max="20" width="11" customWidth="1"/>
    <col min="21" max="21" width="12.5546875" customWidth="1"/>
    <col min="22" max="23" width="11" customWidth="1"/>
    <col min="24" max="24" width="14.109375" customWidth="1"/>
    <col min="25" max="25" width="11" customWidth="1"/>
    <col min="26" max="29" width="19.5546875" customWidth="1"/>
    <col min="30" max="30" width="18" customWidth="1"/>
    <col min="32" max="32" width="10.33203125" bestFit="1" customWidth="1"/>
    <col min="33" max="33" width="23" customWidth="1"/>
    <col min="34" max="34" width="14.77734375" customWidth="1"/>
    <col min="35" max="35" width="13.5546875" customWidth="1"/>
    <col min="36" max="36" width="13.6640625" bestFit="1" customWidth="1"/>
    <col min="37" max="37" width="17.77734375" customWidth="1"/>
    <col min="38" max="38" width="12.44140625" customWidth="1"/>
    <col min="39" max="39" width="10.44140625" customWidth="1"/>
    <col min="40" max="40" width="17.109375" customWidth="1"/>
    <col min="41" max="41" width="23.88671875" customWidth="1"/>
    <col min="42" max="42" width="18.44140625" bestFit="1" customWidth="1"/>
    <col min="43" max="43" width="14.88671875" customWidth="1"/>
    <col min="44" max="44" width="16.5546875" customWidth="1"/>
    <col min="47" max="47" width="11.21875" customWidth="1"/>
    <col min="48" max="48" width="11" customWidth="1"/>
    <col min="49" max="49" width="16.6640625" customWidth="1"/>
    <col min="50" max="50" width="14.88671875" customWidth="1"/>
    <col min="51" max="51" width="15.6640625" customWidth="1"/>
    <col min="52" max="52" width="13.109375" customWidth="1"/>
    <col min="53" max="53" width="14.77734375" customWidth="1"/>
    <col min="54" max="54" width="14.88671875" customWidth="1"/>
    <col min="55" max="55" width="14.5546875" customWidth="1"/>
    <col min="56" max="56" width="14.21875" customWidth="1"/>
    <col min="57" max="57" width="15" customWidth="1"/>
    <col min="58" max="58" width="11" customWidth="1"/>
    <col min="59" max="60" width="14.109375" customWidth="1"/>
    <col min="61" max="61" width="13.77734375" customWidth="1"/>
    <col min="62" max="62" width="11" customWidth="1"/>
    <col min="63" max="64" width="13.77734375" customWidth="1"/>
    <col min="65" max="65" width="15.77734375" customWidth="1"/>
    <col min="66" max="66" width="14.5546875" customWidth="1"/>
    <col min="67" max="67" width="18" customWidth="1"/>
  </cols>
  <sheetData>
    <row r="1" spans="1:67">
      <c r="A1" s="160" t="s">
        <v>709</v>
      </c>
      <c r="B1" s="161"/>
      <c r="C1" s="161"/>
      <c r="D1" s="161"/>
      <c r="E1" s="161"/>
      <c r="F1" s="161"/>
      <c r="G1" s="161"/>
      <c r="I1" s="160" t="s">
        <v>710</v>
      </c>
      <c r="J1" s="160"/>
      <c r="K1" s="160"/>
      <c r="M1" s="160" t="s">
        <v>270</v>
      </c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F1" s="160" t="s">
        <v>801</v>
      </c>
      <c r="AG1" s="160"/>
      <c r="AH1" s="160"/>
      <c r="AI1" s="160"/>
      <c r="AJ1" s="160"/>
      <c r="AK1" s="160"/>
      <c r="AL1" s="160"/>
      <c r="AM1" s="160"/>
      <c r="AO1" s="160" t="s">
        <v>801</v>
      </c>
      <c r="AP1" s="160"/>
      <c r="AQ1" s="160"/>
      <c r="AR1" s="160"/>
      <c r="AT1" s="160" t="e">
        <f>AT1:BO15Maandoverzicht</f>
        <v>#NAME?</v>
      </c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BF1" s="160"/>
      <c r="BG1" s="160"/>
      <c r="BH1" s="160"/>
      <c r="BI1" s="160"/>
      <c r="BJ1" s="160"/>
      <c r="BK1" s="160"/>
      <c r="BL1" s="160"/>
      <c r="BM1" s="160"/>
      <c r="BN1" s="160"/>
      <c r="BO1" s="160"/>
    </row>
    <row r="2" spans="1:67">
      <c r="A2" s="30" t="s">
        <v>87</v>
      </c>
      <c r="B2" s="30" t="s">
        <v>1</v>
      </c>
      <c r="C2" s="30" t="s">
        <v>110</v>
      </c>
      <c r="D2" s="30" t="s">
        <v>109</v>
      </c>
      <c r="E2" s="30" t="s">
        <v>0</v>
      </c>
      <c r="F2" s="30" t="s">
        <v>147</v>
      </c>
      <c r="G2" s="30" t="s">
        <v>200</v>
      </c>
      <c r="I2" s="29" t="s">
        <v>0</v>
      </c>
      <c r="J2" s="29" t="s">
        <v>109</v>
      </c>
      <c r="K2" s="29" t="s">
        <v>110</v>
      </c>
      <c r="M2" s="29" t="s">
        <v>268</v>
      </c>
      <c r="N2" s="29" t="s">
        <v>163</v>
      </c>
      <c r="O2" s="29" t="s">
        <v>271</v>
      </c>
      <c r="P2" s="29" t="str">
        <f>I3</f>
        <v>Ruwbouw</v>
      </c>
      <c r="Q2" s="29" t="str">
        <f>I4</f>
        <v>Vracht</v>
      </c>
      <c r="R2" s="29" t="str">
        <f>I5</f>
        <v>Dak &amp; Gevel</v>
      </c>
      <c r="S2" s="29" t="str">
        <f>I6</f>
        <v>Deuren &amp; Ramen</v>
      </c>
      <c r="T2" s="29" t="str">
        <f>I7</f>
        <v>Verf &amp; Chemische Producten</v>
      </c>
      <c r="U2" s="29" t="str">
        <f>I8</f>
        <v>Bevestigingsmateriaal</v>
      </c>
      <c r="V2" s="29" t="str">
        <f>I9</f>
        <v>Elektrisch</v>
      </c>
      <c r="W2" s="29" t="str">
        <f>I10</f>
        <v>Sanitaire</v>
      </c>
      <c r="X2" s="29" t="str">
        <f>I11</f>
        <v>Hout &amp; Plaatmateriaal</v>
      </c>
      <c r="Y2" s="29" t="str">
        <f>I12</f>
        <v>Waterafvoer &amp; Drainage</v>
      </c>
      <c r="Z2" s="29" t="str">
        <f>I13</f>
        <v>Arbeid</v>
      </c>
      <c r="AA2" s="29" t="str">
        <f>I14</f>
        <v>Verhuur</v>
      </c>
      <c r="AB2" s="29" t="str">
        <f>I15</f>
        <v>Onderhoud terrein</v>
      </c>
      <c r="AC2" s="29" t="str">
        <f>I16</f>
        <v>Tuin &amp; Bestrating</v>
      </c>
      <c r="AD2" s="50" t="s">
        <v>272</v>
      </c>
      <c r="AF2" s="30" t="s">
        <v>87</v>
      </c>
      <c r="AG2" s="30" t="s">
        <v>1</v>
      </c>
      <c r="AH2" s="30" t="s">
        <v>139</v>
      </c>
      <c r="AI2" s="30" t="s">
        <v>110</v>
      </c>
      <c r="AJ2" s="30" t="s">
        <v>109</v>
      </c>
      <c r="AK2" s="30" t="s">
        <v>0</v>
      </c>
      <c r="AL2" s="30" t="s">
        <v>147</v>
      </c>
      <c r="AM2" s="30" t="s">
        <v>200</v>
      </c>
      <c r="AO2" s="29" t="s">
        <v>0</v>
      </c>
      <c r="AP2" s="29" t="s">
        <v>109</v>
      </c>
      <c r="AQ2" s="29" t="s">
        <v>139</v>
      </c>
      <c r="AR2" s="29" t="s">
        <v>110</v>
      </c>
      <c r="AT2" s="29" t="s">
        <v>268</v>
      </c>
      <c r="AU2" s="29" t="s">
        <v>163</v>
      </c>
      <c r="AV2" s="29" t="s">
        <v>271</v>
      </c>
      <c r="AW2" s="29" t="str">
        <f>AO3</f>
        <v>Ruwbouw</v>
      </c>
      <c r="AX2" s="29" t="str">
        <f>AO4</f>
        <v>Vracht</v>
      </c>
      <c r="AY2" s="29" t="str">
        <f>AO5</f>
        <v>Dak &amp; Gevel</v>
      </c>
      <c r="AZ2" s="29" t="str">
        <f>AO6</f>
        <v>Deuren &amp; Ramen</v>
      </c>
      <c r="BA2" s="29" t="str">
        <f>AO7</f>
        <v>Verf &amp; Chemische Producten</v>
      </c>
      <c r="BB2" s="29" t="str">
        <f>AO8</f>
        <v>Bevestigingsmateriaal</v>
      </c>
      <c r="BC2" s="29" t="str">
        <f>AO9</f>
        <v>Elektrisch</v>
      </c>
      <c r="BD2" s="29" t="str">
        <f>AO10</f>
        <v>Sanitaire</v>
      </c>
      <c r="BE2" s="29" t="str">
        <f>AO11</f>
        <v>Hout &amp; Plaatmateriaal</v>
      </c>
      <c r="BF2" s="29" t="str">
        <f>AO12</f>
        <v>Waterafvoer &amp; Drainage</v>
      </c>
      <c r="BG2" s="29" t="str">
        <f>AO13</f>
        <v>Arbeid</v>
      </c>
      <c r="BH2" s="29" t="str">
        <f>AO14</f>
        <v>Voeding</v>
      </c>
      <c r="BI2" s="29" t="str">
        <f>AO15</f>
        <v>Verhuur</v>
      </c>
      <c r="BJ2" s="29" t="str">
        <f>AO16</f>
        <v>Onderhoud terrein</v>
      </c>
      <c r="BK2" s="29" t="str">
        <f>AO17</f>
        <v>Meubilair</v>
      </c>
      <c r="BL2" s="29" t="str">
        <f>AO18</f>
        <v>Huishoudelijke Apparaten</v>
      </c>
      <c r="BM2" s="29" t="str">
        <f>AO19</f>
        <v>Tuin &amp; Bestrating</v>
      </c>
      <c r="BN2" s="29" t="str">
        <f>AO20</f>
        <v>Onvoorziene kosten</v>
      </c>
      <c r="BO2" s="50" t="s">
        <v>272</v>
      </c>
    </row>
    <row r="3" spans="1:67" ht="16.2">
      <c r="A3" t="s">
        <v>111</v>
      </c>
      <c r="I3" s="5" t="s">
        <v>645</v>
      </c>
      <c r="J3" s="13">
        <f>SUMIFS($D:$D,$E:$E,I3)</f>
        <v>59490</v>
      </c>
      <c r="M3" s="20" t="s">
        <v>151</v>
      </c>
      <c r="N3" s="19">
        <v>44927</v>
      </c>
      <c r="O3" s="19">
        <v>44957</v>
      </c>
      <c r="P3" s="13">
        <f>SUMIFS($D:$D,$E:$E,I$3,$A:$A,"&gt;="&amp;$N3,$A:$A,"&lt;="&amp;$O3)</f>
        <v>0</v>
      </c>
      <c r="Q3" s="13">
        <f>SUMIFS($D:$D,$E:$E,I$4,$A:$A,"&gt;="&amp;$N3,$A:$A,"&lt;="&amp;$O3)</f>
        <v>0</v>
      </c>
      <c r="R3" s="13">
        <f>SUMIFS($D:$D,$E:$E,I$5,$A:$A,"&gt;="&amp;$N3,$A:$A,"&lt;="&amp;$O3)</f>
        <v>0</v>
      </c>
      <c r="S3" s="13">
        <f>SUMIFS($D:$D,$E:$E,I$6,$A:$A,"&gt;="&amp;$N3,$A:$A,"&lt;="&amp;$O3)</f>
        <v>0</v>
      </c>
      <c r="T3" s="13">
        <f>SUMIFS($D:$D,$E:$E,I$7,$A:$A,"&gt;="&amp;$N3,$A:$A,"&lt;="&amp;$O3)</f>
        <v>0</v>
      </c>
      <c r="U3" s="13">
        <f>SUMIFS($D:$D,$E:$E,I$8,$A:$A,"&gt;="&amp;$N3,$A:$A,"&lt;="&amp;$O3)</f>
        <v>0</v>
      </c>
      <c r="V3" s="13">
        <f>SUMIFS($D:$D,$E:$E,I$9,$A:$A,"&gt;="&amp;$N3,$A:$A,"&lt;="&amp;$O3)</f>
        <v>0</v>
      </c>
      <c r="W3" s="13">
        <f>SUMIFS($D:$D,$E:$E,I$10,$A:$A,"&gt;="&amp;$N3,$A:$A,"&lt;="&amp;$O3)</f>
        <v>0</v>
      </c>
      <c r="X3" s="13">
        <f>SUMIFS($D:$D,$E:$E,I$11,$A:$A,"&gt;="&amp;$N3,$A:$A,"&lt;="&amp;$O3)</f>
        <v>0</v>
      </c>
      <c r="Y3" s="13">
        <f>SUMIFS($D:$D,$E:$E,I$12,$A:$A,"&gt;="&amp;$N3,$A:$A,"&lt;="&amp;$O3)</f>
        <v>0</v>
      </c>
      <c r="Z3" s="13">
        <f>SUMIFS($D:$D,$E:$E,I$13,$A:$A,"&gt;="&amp;$N3,$A:$A,"&lt;="&amp;$O3)</f>
        <v>0</v>
      </c>
      <c r="AA3" s="13">
        <f>SUMIFS($D:$D,$E:$E,I$14,$A:$A,"&gt;="&amp;$N3,$A:$A,"&lt;="&amp;$O3)</f>
        <v>0</v>
      </c>
      <c r="AB3" s="13">
        <f>SUMIFS($D:$D,$E:$E,I$14,$A:$A,"&gt;="&amp;$N3,$A:$A,"&lt;="&amp;$O3)</f>
        <v>0</v>
      </c>
      <c r="AC3" s="13">
        <f>SUMIFS($D:$D,$E:$E,I$16,$A:$A,"&gt;="&amp;$N3,$A:$A,"&lt;="&amp;$O3)</f>
        <v>0</v>
      </c>
      <c r="AD3" s="28">
        <f>SUM(P3:AC3)</f>
        <v>0</v>
      </c>
      <c r="AF3" s="2">
        <v>46023</v>
      </c>
      <c r="AG3" s="3" t="s">
        <v>103</v>
      </c>
      <c r="AH3" s="7"/>
      <c r="AI3" s="8"/>
      <c r="AJ3" s="4">
        <v>31635</v>
      </c>
      <c r="AK3" t="s">
        <v>645</v>
      </c>
      <c r="AL3" t="s">
        <v>858</v>
      </c>
      <c r="AN3">
        <v>1</v>
      </c>
      <c r="AO3" s="5" t="s">
        <v>645</v>
      </c>
      <c r="AP3" s="13">
        <f t="shared" ref="AP3:AP20" si="0">SUMIFS($AJ:$AJ,$AK:$AK,AO3)</f>
        <v>257851.38000000003</v>
      </c>
      <c r="AQ3" s="132">
        <f t="shared" ref="AQ3:AQ20" si="1">SUMIFS($AH:$AH,$AK:$AK,AO3)</f>
        <v>0</v>
      </c>
      <c r="AR3" s="15">
        <f t="shared" ref="AR3:AR20" si="2">SUMIFS($AI:$AI,$AK:$AK,AO3)</f>
        <v>9456.99</v>
      </c>
      <c r="AT3" s="20" t="s">
        <v>151</v>
      </c>
      <c r="AU3" s="19">
        <v>46023</v>
      </c>
      <c r="AV3" s="19">
        <v>46053</v>
      </c>
      <c r="AW3" s="13">
        <f>SUMIFS($AJ:$AJ,$AK:$AK,AO$3,$AF:$AF,"&gt;="&amp;$AU3,$AF:$AF,"&lt;="&amp;$AV3)</f>
        <v>157738.08000000002</v>
      </c>
      <c r="AX3" s="13">
        <f>SUMIFS($AJ:$AJ,$AK:$AK,AO$4,$AF:$AF,"&gt;="&amp;$AU3,$AF:$AF,"&lt;="&amp;$AV3)</f>
        <v>0</v>
      </c>
      <c r="AY3" s="13">
        <f>SUMIFS($AJ:$AJ,$AK:$AK,AO$5,$AF:$AF,"&gt;="&amp;$AU3,$AF:$AF,"&lt;="&amp;$AV3)</f>
        <v>22000</v>
      </c>
      <c r="AZ3" s="13">
        <f>SUMIFS($AJ:$AJ,$AK:$AK,AO$6,$AF:$AF,"&gt;="&amp;$AU3,$AF:$AF,"&lt;="&amp;$AV3)</f>
        <v>0</v>
      </c>
      <c r="BA3" s="13">
        <f>SUMIFS($AJ:$AJ,$AK:$AK,AO$7,$AF:$AF,"&gt;="&amp;$AU3,$AF:$AF,"&lt;="&amp;$AV3)</f>
        <v>895</v>
      </c>
      <c r="BB3" s="13">
        <f>SUMIFS($AJ:$AJ,$AK:$AK,AO$8,$AF:$AF,"&gt;="&amp;$AU3,$AF:$AF,"&lt;="&amp;$AV3)</f>
        <v>5445</v>
      </c>
      <c r="BC3" s="13">
        <f>SUMIFS($AJ:$AJ,$AK:$AK,AO$9,$AF:$AF,"&gt;="&amp;$AU3,$AF:$AF,"&lt;="&amp;$AV3)</f>
        <v>0</v>
      </c>
      <c r="BD3" s="13">
        <f>SUMIFS($AJ:$AJ,$AK:$AK,AO$10,$AF:$AF,"&gt;="&amp;$AU3,$AF:$AF,"&lt;="&amp;$AV3)</f>
        <v>0</v>
      </c>
      <c r="BE3" s="13">
        <f>SUMIFS($AJ:$AJ,$AK:$AK,AO$11,$AF:$AF,"&gt;="&amp;$AU3,$AF:$AF,"&lt;="&amp;$AV3)</f>
        <v>40676</v>
      </c>
      <c r="BF3" s="13">
        <f>SUMIFS($AJ:$AJ,$AK:$AK,AO$12,$AF:$AF,"&gt;="&amp;$AU3,$AF:$AF,"&lt;="&amp;$AV3)</f>
        <v>0</v>
      </c>
      <c r="BG3" s="13">
        <f>SUMIFS($AJ:$AJ,$AK:$AK,AO$13,$AF:$AF,"&gt;="&amp;$AU3,$AF:$AF,"&lt;="&amp;$AV3)</f>
        <v>0</v>
      </c>
      <c r="BH3" s="13">
        <f>SUMIFS($AJ:$AJ,$AK:$AK,AO$14,$AF:$AF,"&gt;="&amp;$AU3,$AF:$AF,"&lt;="&amp;$AV3)</f>
        <v>410</v>
      </c>
      <c r="BI3" s="13">
        <f>SUMIFS($AJ:$AJ,$AK:$AK,AO$15,$AF:$AF,"&gt;="&amp;$AU3,$AF:$AF,"&lt;="&amp;$AV3)</f>
        <v>0</v>
      </c>
      <c r="BJ3" s="13">
        <f>SUMIFS($AJ:$AJ,$AK:$AK,AO$16,$AF:$AF,"&gt;="&amp;$AU3,$AF:$AF,"&lt;="&amp;$AV3)</f>
        <v>0</v>
      </c>
      <c r="BK3" s="13">
        <f>SUMIFS($AJ:$AJ,$AK:$AK,AO$17,$AF:$AF,"&gt;="&amp;$AU3,$AF:$AF,"&lt;="&amp;$AV3)</f>
        <v>0</v>
      </c>
      <c r="BL3" s="13">
        <f>SUMIFS($AJ:$AJ,$AK:$AK,AO$18,$AF:$AF,"&gt;="&amp;$AU3,$AF:$AF,"&lt;="&amp;$AV3)</f>
        <v>0</v>
      </c>
      <c r="BM3" s="13">
        <f>SUMIFS($AJ:$AJ,$AK:$AK,AO$19,$AF:$AF,"&gt;="&amp;$AU3,$AF:$AF,"&lt;="&amp;$AV3)</f>
        <v>0</v>
      </c>
      <c r="BN3" s="13">
        <f>SUMIFS($AJ:$AJ,$AK:$AK,AO$20,$AF:$AF,"&gt;="&amp;$AU3,$AF:$AF,"&lt;="&amp;$AV3)</f>
        <v>0</v>
      </c>
      <c r="BO3" s="28">
        <f t="shared" ref="BO3:BO14" si="3">SUM(AW3:BN3)</f>
        <v>227164.08000000002</v>
      </c>
    </row>
    <row r="4" spans="1:67" ht="16.2">
      <c r="A4" s="2">
        <v>45182</v>
      </c>
      <c r="B4" s="2" t="s">
        <v>103</v>
      </c>
      <c r="C4" s="18"/>
      <c r="D4" s="18">
        <v>900</v>
      </c>
      <c r="E4" t="str">
        <f>I8</f>
        <v>Bevestigingsmateriaal</v>
      </c>
      <c r="F4" t="s">
        <v>711</v>
      </c>
      <c r="I4" s="5" t="s">
        <v>712</v>
      </c>
      <c r="J4" s="13">
        <f t="shared" ref="J4:J16" si="4">SUMIFS($D:$D,$E:$E,I4)</f>
        <v>6000</v>
      </c>
      <c r="M4" s="20" t="s">
        <v>152</v>
      </c>
      <c r="N4" s="19">
        <v>44958</v>
      </c>
      <c r="O4" s="19">
        <v>44985</v>
      </c>
      <c r="P4" s="13">
        <f t="shared" ref="P4:P14" si="5">SUMIFS($D:$D,$E:$E,I$3,$A:$A,"&gt;="&amp;$N4,$A:$A,"&lt;="&amp;$O4)</f>
        <v>0</v>
      </c>
      <c r="Q4" s="13">
        <f t="shared" ref="Q4:Q14" si="6">SUMIFS($D:$D,$E:$E,I$4,$A:$A,"&gt;="&amp;$N4,$A:$A,"&lt;="&amp;$O4)</f>
        <v>0</v>
      </c>
      <c r="R4" s="13">
        <f t="shared" ref="R4:R14" si="7">SUMIFS($D:$D,$E:$E,I$5,$A:$A,"&gt;="&amp;$N4,$A:$A,"&lt;="&amp;$O4)</f>
        <v>0</v>
      </c>
      <c r="S4" s="13">
        <f t="shared" ref="S4:S14" si="8">SUMIFS($D:$D,$E:$E,I$6,$A:$A,"&gt;="&amp;$N4,$A:$A,"&lt;="&amp;$O4)</f>
        <v>0</v>
      </c>
      <c r="T4" s="13">
        <f t="shared" ref="T4:T14" si="9">SUMIFS($D:$D,$E:$E,I$7,$A:$A,"&gt;="&amp;$N4,$A:$A,"&lt;="&amp;$O4)</f>
        <v>0</v>
      </c>
      <c r="U4" s="13">
        <f t="shared" ref="U4:U14" si="10">SUMIFS($D:$D,$E:$E,I$8,$A:$A,"&gt;="&amp;$N4,$A:$A,"&lt;="&amp;$O4)</f>
        <v>0</v>
      </c>
      <c r="V4" s="13">
        <f t="shared" ref="V4:V14" si="11">SUMIFS($D:$D,$E:$E,I$9,$A:$A,"&gt;="&amp;$N4,$A:$A,"&lt;="&amp;$O4)</f>
        <v>0</v>
      </c>
      <c r="W4" s="13">
        <f t="shared" ref="W4:W14" si="12">SUMIFS($D:$D,$E:$E,I$10,$A:$A,"&gt;="&amp;$N4,$A:$A,"&lt;="&amp;$O4)</f>
        <v>0</v>
      </c>
      <c r="X4" s="13">
        <f t="shared" ref="X4:X14" si="13">SUMIFS($D:$D,$E:$E,I$11,$A:$A,"&gt;="&amp;$N4,$A:$A,"&lt;="&amp;$O4)</f>
        <v>0</v>
      </c>
      <c r="Y4" s="13">
        <f t="shared" ref="Y4:Y14" si="14">SUMIFS($D:$D,$E:$E,I$12,$A:$A,"&gt;="&amp;$N4,$A:$A,"&lt;="&amp;$O4)</f>
        <v>0</v>
      </c>
      <c r="Z4" s="13">
        <f t="shared" ref="Z4:Z14" si="15">SUMIFS($D:$D,$E:$E,I$13,$A:$A,"&gt;="&amp;$N4,$A:$A,"&lt;="&amp;$O4)</f>
        <v>0</v>
      </c>
      <c r="AA4" s="13">
        <f t="shared" ref="AA4:AA14" si="16">SUMIFS($D:$D,$E:$E,I$14,$A:$A,"&gt;="&amp;$N4,$A:$A,"&lt;="&amp;$O4)</f>
        <v>0</v>
      </c>
      <c r="AB4" s="13">
        <f t="shared" ref="AB4:AB14" si="17">SUMIFS($D:$D,$E:$E,I$14,$A:$A,"&gt;="&amp;$N4,$A:$A,"&lt;="&amp;$O4)</f>
        <v>0</v>
      </c>
      <c r="AC4" s="13">
        <f t="shared" ref="AC4:AC14" si="18">SUMIFS($D:$D,$E:$E,I$16,$A:$A,"&gt;="&amp;$N4,$A:$A,"&lt;="&amp;$O4)</f>
        <v>0</v>
      </c>
      <c r="AD4" s="28">
        <f t="shared" ref="AD4:AD14" si="19">SUM(P4:AC4)</f>
        <v>0</v>
      </c>
      <c r="AF4" s="2">
        <v>46023</v>
      </c>
      <c r="AG4" s="3" t="s">
        <v>802</v>
      </c>
      <c r="AH4" s="7"/>
      <c r="AI4" s="8"/>
      <c r="AJ4" s="4">
        <v>10625</v>
      </c>
      <c r="AK4" t="s">
        <v>645</v>
      </c>
      <c r="AL4" t="s">
        <v>858</v>
      </c>
      <c r="AM4" t="s">
        <v>111</v>
      </c>
      <c r="AN4">
        <v>2</v>
      </c>
      <c r="AO4" s="5" t="s">
        <v>712</v>
      </c>
      <c r="AP4" s="13">
        <f t="shared" si="0"/>
        <v>5000</v>
      </c>
      <c r="AQ4" s="132">
        <f t="shared" si="1"/>
        <v>0</v>
      </c>
      <c r="AR4" s="15">
        <f t="shared" si="2"/>
        <v>0</v>
      </c>
      <c r="AT4" s="20" t="s">
        <v>152</v>
      </c>
      <c r="AU4" s="19">
        <v>46054</v>
      </c>
      <c r="AV4" s="19">
        <v>46081</v>
      </c>
      <c r="AW4" s="13">
        <f t="shared" ref="AW4:AW14" si="20">SUMIFS($AJ:$AJ,$AK:$AK,AO$3,$AF:$AF,"&gt;="&amp;$AU4,$AF:$AF,"&lt;="&amp;$AV4)</f>
        <v>38565</v>
      </c>
      <c r="AX4" s="13">
        <f t="shared" ref="AX4:AX14" si="21">SUMIFS($AJ:$AJ,$AK:$AK,AO$4,$AF:$AF,"&gt;="&amp;$AU4,$AF:$AF,"&lt;="&amp;$AV4)</f>
        <v>0</v>
      </c>
      <c r="AY4" s="13">
        <f t="shared" ref="AY4:AY14" si="22">SUMIFS($AJ:$AJ,$AK:$AK,AO$5,$AF:$AF,"&gt;="&amp;$AU4,$AF:$AF,"&lt;="&amp;$AV4)</f>
        <v>800</v>
      </c>
      <c r="AZ4" s="13">
        <f t="shared" ref="AZ4:AZ14" si="23">SUMIFS($AJ:$AJ,$AK:$AK,AO$6,$AF:$AF,"&gt;="&amp;$AU4,$AF:$AF,"&lt;="&amp;$AV4)</f>
        <v>7694.5</v>
      </c>
      <c r="BA4" s="13">
        <f t="shared" ref="BA4:BA14" si="24">SUMIFS($AJ:$AJ,$AK:$AK,AO$7,$AF:$AF,"&gt;="&amp;$AU4,$AF:$AF,"&lt;="&amp;$AV4)</f>
        <v>4265</v>
      </c>
      <c r="BB4" s="13">
        <f t="shared" ref="BB4:BB14" si="25">SUMIFS($AJ:$AJ,$AK:$AK,AO$8,$AF:$AF,"&gt;="&amp;$AU4,$AF:$AF,"&lt;="&amp;$AV4)</f>
        <v>1979.99</v>
      </c>
      <c r="BC4" s="13">
        <f t="shared" ref="BC4:BC14" si="26">SUMIFS($AJ:$AJ,$AK:$AK,AO$9,$AF:$AF,"&gt;="&amp;$AU4,$AF:$AF,"&lt;="&amp;$AV4)</f>
        <v>57536.24</v>
      </c>
      <c r="BD4" s="13">
        <f t="shared" ref="BD4:BD14" si="27">SUMIFS($AJ:$AJ,$AK:$AK,AO$10,$AF:$AF,"&gt;="&amp;$AU4,$AF:$AF,"&lt;="&amp;$AV4)</f>
        <v>2757.7</v>
      </c>
      <c r="BE4" s="13">
        <f t="shared" ref="BE4:BE14" si="28">SUMIFS($AJ:$AJ,$AK:$AK,AO$11,$AF:$AF,"&gt;="&amp;$AU4,$AF:$AF,"&lt;="&amp;$AV4)</f>
        <v>11225</v>
      </c>
      <c r="BF4" s="13">
        <f t="shared" ref="BF4:BF14" si="29">SUMIFS($AJ:$AJ,$AK:$AK,AO$12,$AF:$AF,"&gt;="&amp;$AU4,$AF:$AF,"&lt;="&amp;$AV4)</f>
        <v>0</v>
      </c>
      <c r="BG4" s="13">
        <f t="shared" ref="BG4:BG14" si="30">SUMIFS($AJ:$AJ,$AK:$AK,AO$13,$AF:$AF,"&gt;="&amp;$AU4,$AF:$AF,"&lt;="&amp;$AV4)</f>
        <v>0</v>
      </c>
      <c r="BH4" s="13">
        <f t="shared" ref="BH4:BH14" si="31">SUMIFS($AJ:$AJ,$AK:$AK,AO$14,$AF:$AF,"&gt;="&amp;$AU4,$AF:$AF,"&lt;="&amp;$AV4)</f>
        <v>750</v>
      </c>
      <c r="BI4" s="13">
        <f t="shared" ref="BI4:BI14" si="32">SUMIFS($AJ:$AJ,$AK:$AK,AO$15,$AF:$AF,"&gt;="&amp;$AU4,$AF:$AF,"&lt;="&amp;$AV4)</f>
        <v>0</v>
      </c>
      <c r="BJ4" s="13">
        <f t="shared" ref="BJ4:BJ14" si="33">SUMIFS($AJ:$AJ,$AK:$AK,AO$16,$AF:$AF,"&gt;="&amp;$AU4,$AF:$AF,"&lt;="&amp;$AV4)</f>
        <v>0</v>
      </c>
      <c r="BK4" s="13">
        <f t="shared" ref="BK4:BK14" si="34">SUMIFS($AJ:$AJ,$AK:$AK,AO$17,$AF:$AF,"&gt;="&amp;$AU4,$AF:$AF,"&lt;="&amp;$AV4)</f>
        <v>0</v>
      </c>
      <c r="BL4" s="13">
        <f t="shared" ref="BL4:BL14" si="35">SUMIFS($AJ:$AJ,$AK:$AK,AO$18,$AF:$AF,"&gt;="&amp;$AU4,$AF:$AF,"&lt;="&amp;$AV4)</f>
        <v>0</v>
      </c>
      <c r="BM4" s="13">
        <f t="shared" ref="BM4:BM14" si="36">SUMIFS($AJ:$AJ,$AK:$AK,AO$19,$AF:$AF,"&gt;="&amp;$AU4,$AF:$AF,"&lt;="&amp;$AV4)</f>
        <v>0</v>
      </c>
      <c r="BN4" s="13">
        <f t="shared" ref="BN4:BN14" si="37">SUMIFS($AJ:$AJ,$AK:$AK,AO$20,$AF:$AF,"&gt;="&amp;$AU4,$AF:$AF,"&lt;="&amp;$AV4)</f>
        <v>1965</v>
      </c>
      <c r="BO4" s="28">
        <f t="shared" si="3"/>
        <v>127538.43</v>
      </c>
    </row>
    <row r="5" spans="1:67" ht="16.2">
      <c r="A5" s="2">
        <v>45182</v>
      </c>
      <c r="B5" s="2" t="s">
        <v>103</v>
      </c>
      <c r="D5" s="18">
        <v>6000</v>
      </c>
      <c r="E5" t="str">
        <f>I4</f>
        <v>Vracht</v>
      </c>
      <c r="F5" t="s">
        <v>713</v>
      </c>
      <c r="I5" s="5" t="s">
        <v>646</v>
      </c>
      <c r="J5" s="13">
        <f t="shared" si="4"/>
        <v>1575</v>
      </c>
      <c r="M5" s="20" t="s">
        <v>153</v>
      </c>
      <c r="N5" s="19">
        <v>44986</v>
      </c>
      <c r="O5" s="19">
        <v>45016</v>
      </c>
      <c r="P5" s="13">
        <f t="shared" si="5"/>
        <v>0</v>
      </c>
      <c r="Q5" s="13">
        <f t="shared" si="6"/>
        <v>0</v>
      </c>
      <c r="R5" s="13">
        <f t="shared" si="7"/>
        <v>0</v>
      </c>
      <c r="S5" s="13">
        <f t="shared" si="8"/>
        <v>0</v>
      </c>
      <c r="T5" s="13">
        <f t="shared" si="9"/>
        <v>0</v>
      </c>
      <c r="U5" s="13">
        <f t="shared" si="10"/>
        <v>0</v>
      </c>
      <c r="V5" s="13">
        <f t="shared" si="11"/>
        <v>0</v>
      </c>
      <c r="W5" s="13">
        <f t="shared" si="12"/>
        <v>0</v>
      </c>
      <c r="X5" s="13">
        <f t="shared" si="13"/>
        <v>0</v>
      </c>
      <c r="Y5" s="13">
        <f t="shared" si="14"/>
        <v>0</v>
      </c>
      <c r="Z5" s="13">
        <f t="shared" si="15"/>
        <v>0</v>
      </c>
      <c r="AA5" s="13">
        <f t="shared" si="16"/>
        <v>0</v>
      </c>
      <c r="AB5" s="13">
        <f t="shared" si="17"/>
        <v>0</v>
      </c>
      <c r="AC5" s="13">
        <f t="shared" si="18"/>
        <v>0</v>
      </c>
      <c r="AD5" s="28">
        <f t="shared" si="19"/>
        <v>0</v>
      </c>
      <c r="AF5" s="2">
        <v>46023</v>
      </c>
      <c r="AG5" s="3" t="s">
        <v>803</v>
      </c>
      <c r="AH5" s="7"/>
      <c r="AI5" s="8"/>
      <c r="AJ5" s="4">
        <v>10200</v>
      </c>
      <c r="AK5" t="s">
        <v>645</v>
      </c>
      <c r="AL5" t="s">
        <v>858</v>
      </c>
      <c r="AN5">
        <v>3</v>
      </c>
      <c r="AO5" s="5" t="s">
        <v>646</v>
      </c>
      <c r="AP5" s="13">
        <f t="shared" si="0"/>
        <v>22800</v>
      </c>
      <c r="AQ5" s="132">
        <f t="shared" si="1"/>
        <v>0</v>
      </c>
      <c r="AR5" s="15">
        <f t="shared" si="2"/>
        <v>0</v>
      </c>
      <c r="AT5" s="20" t="s">
        <v>153</v>
      </c>
      <c r="AU5" s="19">
        <v>46082</v>
      </c>
      <c r="AV5" s="19">
        <v>46112</v>
      </c>
      <c r="AW5" s="13">
        <f t="shared" si="20"/>
        <v>12478.1</v>
      </c>
      <c r="AX5" s="13">
        <f t="shared" si="21"/>
        <v>5000</v>
      </c>
      <c r="AY5" s="13">
        <f t="shared" si="22"/>
        <v>0</v>
      </c>
      <c r="AZ5" s="13">
        <f t="shared" si="23"/>
        <v>0</v>
      </c>
      <c r="BA5" s="13">
        <f t="shared" si="24"/>
        <v>17307.5</v>
      </c>
      <c r="BB5" s="13">
        <f t="shared" si="25"/>
        <v>14230</v>
      </c>
      <c r="BC5" s="13">
        <f t="shared" si="26"/>
        <v>13940</v>
      </c>
      <c r="BD5" s="13">
        <f t="shared" si="27"/>
        <v>17543</v>
      </c>
      <c r="BE5" s="13">
        <f t="shared" si="28"/>
        <v>0</v>
      </c>
      <c r="BF5" s="13">
        <f t="shared" si="29"/>
        <v>0</v>
      </c>
      <c r="BG5" s="13">
        <f t="shared" si="30"/>
        <v>0</v>
      </c>
      <c r="BH5" s="13">
        <f t="shared" si="31"/>
        <v>1375</v>
      </c>
      <c r="BI5" s="13">
        <f t="shared" si="32"/>
        <v>0</v>
      </c>
      <c r="BJ5" s="13">
        <f t="shared" si="33"/>
        <v>0</v>
      </c>
      <c r="BK5" s="13">
        <f t="shared" si="34"/>
        <v>0</v>
      </c>
      <c r="BL5" s="13">
        <f t="shared" si="35"/>
        <v>594.65</v>
      </c>
      <c r="BM5" s="13">
        <f t="shared" si="36"/>
        <v>0</v>
      </c>
      <c r="BN5" s="13">
        <f t="shared" si="37"/>
        <v>11473.5</v>
      </c>
      <c r="BO5" s="28">
        <f t="shared" si="3"/>
        <v>93941.75</v>
      </c>
    </row>
    <row r="6" spans="1:67" ht="16.2">
      <c r="A6" s="2">
        <v>45182</v>
      </c>
      <c r="B6" s="2" t="s">
        <v>103</v>
      </c>
      <c r="D6" s="18">
        <v>23625</v>
      </c>
      <c r="E6" t="str">
        <f>I3</f>
        <v>Ruwbouw</v>
      </c>
      <c r="F6" t="s">
        <v>714</v>
      </c>
      <c r="G6" t="s">
        <v>111</v>
      </c>
      <c r="I6" s="5" t="s">
        <v>647</v>
      </c>
      <c r="J6" s="13">
        <f t="shared" si="4"/>
        <v>0</v>
      </c>
      <c r="M6" s="20" t="s">
        <v>154</v>
      </c>
      <c r="N6" s="19">
        <v>45017</v>
      </c>
      <c r="O6" s="19">
        <v>45046</v>
      </c>
      <c r="P6" s="13">
        <f t="shared" si="5"/>
        <v>0</v>
      </c>
      <c r="Q6" s="13">
        <f t="shared" si="6"/>
        <v>0</v>
      </c>
      <c r="R6" s="13">
        <f t="shared" si="7"/>
        <v>0</v>
      </c>
      <c r="S6" s="13">
        <f t="shared" si="8"/>
        <v>0</v>
      </c>
      <c r="T6" s="13">
        <f t="shared" si="9"/>
        <v>0</v>
      </c>
      <c r="U6" s="13">
        <f t="shared" si="10"/>
        <v>0</v>
      </c>
      <c r="V6" s="13">
        <f t="shared" si="11"/>
        <v>0</v>
      </c>
      <c r="W6" s="13">
        <f t="shared" si="12"/>
        <v>0</v>
      </c>
      <c r="X6" s="13">
        <f t="shared" si="13"/>
        <v>0</v>
      </c>
      <c r="Y6" s="13">
        <f t="shared" si="14"/>
        <v>0</v>
      </c>
      <c r="Z6" s="13">
        <f t="shared" si="15"/>
        <v>0</v>
      </c>
      <c r="AA6" s="13">
        <f t="shared" si="16"/>
        <v>0</v>
      </c>
      <c r="AB6" s="13">
        <f t="shared" si="17"/>
        <v>0</v>
      </c>
      <c r="AC6" s="13">
        <f t="shared" si="18"/>
        <v>0</v>
      </c>
      <c r="AD6" s="28">
        <f t="shared" si="19"/>
        <v>0</v>
      </c>
      <c r="AF6" s="2">
        <v>46023</v>
      </c>
      <c r="AG6" s="3" t="s">
        <v>350</v>
      </c>
      <c r="AH6" s="7"/>
      <c r="AI6" s="8"/>
      <c r="AJ6" s="4">
        <v>15100.07</v>
      </c>
      <c r="AK6" t="s">
        <v>645</v>
      </c>
      <c r="AL6" t="s">
        <v>858</v>
      </c>
      <c r="AN6">
        <v>4</v>
      </c>
      <c r="AO6" s="5" t="s">
        <v>647</v>
      </c>
      <c r="AP6" s="13">
        <f t="shared" si="0"/>
        <v>7694.5</v>
      </c>
      <c r="AQ6" s="132">
        <f t="shared" si="1"/>
        <v>0</v>
      </c>
      <c r="AR6" s="15">
        <f t="shared" si="2"/>
        <v>0</v>
      </c>
      <c r="AT6" s="20" t="s">
        <v>154</v>
      </c>
      <c r="AU6" s="19">
        <v>46113</v>
      </c>
      <c r="AV6" s="19">
        <v>46142</v>
      </c>
      <c r="AW6" s="13">
        <f t="shared" si="20"/>
        <v>41100.199999999997</v>
      </c>
      <c r="AX6" s="13">
        <f t="shared" si="21"/>
        <v>0</v>
      </c>
      <c r="AY6" s="13">
        <f t="shared" si="22"/>
        <v>0</v>
      </c>
      <c r="AZ6" s="13">
        <f t="shared" si="23"/>
        <v>0</v>
      </c>
      <c r="BA6" s="13">
        <f t="shared" si="24"/>
        <v>6750</v>
      </c>
      <c r="BB6" s="13">
        <f t="shared" si="25"/>
        <v>12303.01</v>
      </c>
      <c r="BC6" s="13">
        <f t="shared" si="26"/>
        <v>5073.3099999999995</v>
      </c>
      <c r="BD6" s="13">
        <f t="shared" si="27"/>
        <v>1465</v>
      </c>
      <c r="BE6" s="13">
        <f t="shared" si="28"/>
        <v>1165</v>
      </c>
      <c r="BF6" s="13">
        <f t="shared" si="29"/>
        <v>0</v>
      </c>
      <c r="BG6" s="13">
        <f t="shared" si="30"/>
        <v>14310</v>
      </c>
      <c r="BH6" s="13">
        <f t="shared" si="31"/>
        <v>0</v>
      </c>
      <c r="BI6" s="13">
        <f t="shared" si="32"/>
        <v>0</v>
      </c>
      <c r="BJ6" s="13">
        <f t="shared" si="33"/>
        <v>0</v>
      </c>
      <c r="BK6" s="13">
        <f t="shared" si="34"/>
        <v>33957</v>
      </c>
      <c r="BL6" s="13">
        <f t="shared" si="35"/>
        <v>0</v>
      </c>
      <c r="BM6" s="13">
        <f t="shared" si="36"/>
        <v>59500</v>
      </c>
      <c r="BN6" s="13">
        <f t="shared" si="37"/>
        <v>4389.5</v>
      </c>
      <c r="BO6" s="28">
        <f t="shared" si="3"/>
        <v>180013.02</v>
      </c>
    </row>
    <row r="7" spans="1:67" ht="16.2">
      <c r="A7" s="2">
        <v>45182</v>
      </c>
      <c r="B7" s="2" t="s">
        <v>103</v>
      </c>
      <c r="D7" s="18">
        <v>1575</v>
      </c>
      <c r="E7" t="str">
        <f>I5</f>
        <v>Dak &amp; Gevel</v>
      </c>
      <c r="F7" t="s">
        <v>706</v>
      </c>
      <c r="I7" s="5" t="s">
        <v>655</v>
      </c>
      <c r="J7" s="13">
        <f t="shared" si="4"/>
        <v>0</v>
      </c>
      <c r="M7" s="20" t="s">
        <v>155</v>
      </c>
      <c r="N7" s="19">
        <v>45047</v>
      </c>
      <c r="O7" s="19">
        <v>45077</v>
      </c>
      <c r="P7" s="13">
        <f t="shared" si="5"/>
        <v>0</v>
      </c>
      <c r="Q7" s="13">
        <f t="shared" si="6"/>
        <v>0</v>
      </c>
      <c r="R7" s="13">
        <f t="shared" si="7"/>
        <v>0</v>
      </c>
      <c r="S7" s="13">
        <f t="shared" si="8"/>
        <v>0</v>
      </c>
      <c r="T7" s="13">
        <f t="shared" si="9"/>
        <v>0</v>
      </c>
      <c r="U7" s="13">
        <f t="shared" si="10"/>
        <v>0</v>
      </c>
      <c r="V7" s="13">
        <f t="shared" si="11"/>
        <v>0</v>
      </c>
      <c r="W7" s="13">
        <f t="shared" si="12"/>
        <v>0</v>
      </c>
      <c r="X7" s="13">
        <f t="shared" si="13"/>
        <v>0</v>
      </c>
      <c r="Y7" s="13">
        <f t="shared" si="14"/>
        <v>0</v>
      </c>
      <c r="Z7" s="13">
        <f t="shared" si="15"/>
        <v>0</v>
      </c>
      <c r="AA7" s="13">
        <f t="shared" si="16"/>
        <v>0</v>
      </c>
      <c r="AB7" s="13">
        <f t="shared" si="17"/>
        <v>0</v>
      </c>
      <c r="AC7" s="13">
        <f t="shared" si="18"/>
        <v>0</v>
      </c>
      <c r="AD7" s="28">
        <f t="shared" si="19"/>
        <v>0</v>
      </c>
      <c r="AF7" s="2">
        <v>46023</v>
      </c>
      <c r="AG7" s="3" t="s">
        <v>804</v>
      </c>
      <c r="AH7" s="7"/>
      <c r="AI7" s="8"/>
      <c r="AJ7" s="4">
        <v>2250</v>
      </c>
      <c r="AK7" t="s">
        <v>645</v>
      </c>
      <c r="AL7" t="s">
        <v>858</v>
      </c>
      <c r="AM7" t="s">
        <v>111</v>
      </c>
      <c r="AN7">
        <v>5</v>
      </c>
      <c r="AO7" s="5" t="s">
        <v>655</v>
      </c>
      <c r="AP7" s="13">
        <f t="shared" si="0"/>
        <v>29217.5</v>
      </c>
      <c r="AQ7" s="132">
        <f t="shared" si="1"/>
        <v>0</v>
      </c>
      <c r="AR7" s="15">
        <f t="shared" si="2"/>
        <v>0</v>
      </c>
      <c r="AT7" s="20" t="s">
        <v>155</v>
      </c>
      <c r="AU7" s="19">
        <v>46143</v>
      </c>
      <c r="AV7" s="19">
        <v>46173</v>
      </c>
      <c r="AW7" s="13">
        <f t="shared" si="20"/>
        <v>7970</v>
      </c>
      <c r="AX7" s="13">
        <f t="shared" si="21"/>
        <v>0</v>
      </c>
      <c r="AY7" s="13">
        <f t="shared" si="22"/>
        <v>0</v>
      </c>
      <c r="AZ7" s="13">
        <f t="shared" si="23"/>
        <v>0</v>
      </c>
      <c r="BA7" s="13">
        <f t="shared" si="24"/>
        <v>0</v>
      </c>
      <c r="BB7" s="13">
        <f t="shared" si="25"/>
        <v>0</v>
      </c>
      <c r="BC7" s="13">
        <f t="shared" si="26"/>
        <v>0</v>
      </c>
      <c r="BD7" s="13">
        <f t="shared" si="27"/>
        <v>2480.6799999999998</v>
      </c>
      <c r="BE7" s="13">
        <f t="shared" si="28"/>
        <v>27000</v>
      </c>
      <c r="BF7" s="13">
        <f t="shared" si="29"/>
        <v>0</v>
      </c>
      <c r="BG7" s="13">
        <f t="shared" si="30"/>
        <v>0</v>
      </c>
      <c r="BH7" s="13">
        <f t="shared" si="31"/>
        <v>0</v>
      </c>
      <c r="BI7" s="13">
        <f t="shared" si="32"/>
        <v>0</v>
      </c>
      <c r="BJ7" s="13">
        <f t="shared" si="33"/>
        <v>0</v>
      </c>
      <c r="BK7" s="13">
        <f t="shared" si="34"/>
        <v>0</v>
      </c>
      <c r="BL7" s="13">
        <f t="shared" si="35"/>
        <v>0</v>
      </c>
      <c r="BM7" s="13">
        <f t="shared" si="36"/>
        <v>0</v>
      </c>
      <c r="BN7" s="13">
        <f t="shared" si="37"/>
        <v>13195</v>
      </c>
      <c r="BO7" s="28">
        <f t="shared" si="3"/>
        <v>50645.68</v>
      </c>
    </row>
    <row r="8" spans="1:67" ht="16.2">
      <c r="A8" s="2">
        <v>45182</v>
      </c>
      <c r="B8" s="2" t="s">
        <v>103</v>
      </c>
      <c r="D8" s="18">
        <v>3650</v>
      </c>
      <c r="E8" t="str">
        <f>I11</f>
        <v>Hout &amp; Plaatmateriaal</v>
      </c>
      <c r="I8" s="5" t="s">
        <v>648</v>
      </c>
      <c r="J8" s="13">
        <f t="shared" si="4"/>
        <v>900</v>
      </c>
      <c r="M8" s="20" t="s">
        <v>156</v>
      </c>
      <c r="N8" s="19">
        <v>45078</v>
      </c>
      <c r="O8" s="19">
        <v>45107</v>
      </c>
      <c r="P8" s="13">
        <f t="shared" si="5"/>
        <v>0</v>
      </c>
      <c r="Q8" s="13">
        <f t="shared" si="6"/>
        <v>0</v>
      </c>
      <c r="R8" s="13">
        <f t="shared" si="7"/>
        <v>0</v>
      </c>
      <c r="S8" s="13">
        <f t="shared" si="8"/>
        <v>0</v>
      </c>
      <c r="T8" s="13">
        <f t="shared" si="9"/>
        <v>0</v>
      </c>
      <c r="U8" s="13">
        <f t="shared" si="10"/>
        <v>0</v>
      </c>
      <c r="V8" s="13">
        <f t="shared" si="11"/>
        <v>0</v>
      </c>
      <c r="W8" s="13">
        <f t="shared" si="12"/>
        <v>0</v>
      </c>
      <c r="X8" s="13">
        <f t="shared" si="13"/>
        <v>0</v>
      </c>
      <c r="Y8" s="13">
        <f t="shared" si="14"/>
        <v>0</v>
      </c>
      <c r="Z8" s="13">
        <f t="shared" si="15"/>
        <v>0</v>
      </c>
      <c r="AA8" s="13">
        <f t="shared" si="16"/>
        <v>0</v>
      </c>
      <c r="AB8" s="13">
        <f t="shared" si="17"/>
        <v>0</v>
      </c>
      <c r="AC8" s="13">
        <f t="shared" si="18"/>
        <v>0</v>
      </c>
      <c r="AD8" s="28">
        <f t="shared" si="19"/>
        <v>0</v>
      </c>
      <c r="AF8" s="2">
        <v>46023</v>
      </c>
      <c r="AG8" s="3" t="s">
        <v>103</v>
      </c>
      <c r="AH8" s="7"/>
      <c r="AI8" s="8"/>
      <c r="AJ8" s="4">
        <v>13675</v>
      </c>
      <c r="AK8" t="s">
        <v>645</v>
      </c>
      <c r="AN8">
        <v>6</v>
      </c>
      <c r="AO8" s="5" t="s">
        <v>648</v>
      </c>
      <c r="AP8" s="13">
        <f t="shared" si="0"/>
        <v>34908</v>
      </c>
      <c r="AQ8" s="132">
        <f t="shared" si="1"/>
        <v>0</v>
      </c>
      <c r="AR8" s="15">
        <f t="shared" si="2"/>
        <v>0</v>
      </c>
      <c r="AT8" s="20" t="s">
        <v>156</v>
      </c>
      <c r="AU8" s="19">
        <v>46174</v>
      </c>
      <c r="AV8" s="19">
        <v>46203</v>
      </c>
      <c r="AW8" s="13">
        <f t="shared" si="20"/>
        <v>0</v>
      </c>
      <c r="AX8" s="13">
        <f t="shared" si="21"/>
        <v>0</v>
      </c>
      <c r="AY8" s="13">
        <f t="shared" si="22"/>
        <v>0</v>
      </c>
      <c r="AZ8" s="13">
        <f t="shared" si="23"/>
        <v>0</v>
      </c>
      <c r="BA8" s="13">
        <f t="shared" si="24"/>
        <v>0</v>
      </c>
      <c r="BB8" s="13">
        <f t="shared" si="25"/>
        <v>950</v>
      </c>
      <c r="BC8" s="13">
        <f t="shared" si="26"/>
        <v>9420</v>
      </c>
      <c r="BD8" s="13">
        <f t="shared" si="27"/>
        <v>63290</v>
      </c>
      <c r="BE8" s="13">
        <f t="shared" si="28"/>
        <v>0</v>
      </c>
      <c r="BF8" s="13">
        <f t="shared" si="29"/>
        <v>0</v>
      </c>
      <c r="BG8" s="13">
        <f t="shared" si="30"/>
        <v>0</v>
      </c>
      <c r="BH8" s="13">
        <f t="shared" si="31"/>
        <v>0</v>
      </c>
      <c r="BI8" s="13">
        <f t="shared" si="32"/>
        <v>0</v>
      </c>
      <c r="BJ8" s="13">
        <f t="shared" si="33"/>
        <v>0</v>
      </c>
      <c r="BK8" s="13">
        <f t="shared" si="34"/>
        <v>0</v>
      </c>
      <c r="BL8" s="13">
        <f t="shared" si="35"/>
        <v>0</v>
      </c>
      <c r="BM8" s="13">
        <f t="shared" si="36"/>
        <v>0</v>
      </c>
      <c r="BN8" s="13">
        <f t="shared" si="37"/>
        <v>0</v>
      </c>
      <c r="BO8" s="28">
        <f t="shared" si="3"/>
        <v>73660</v>
      </c>
    </row>
    <row r="9" spans="1:67" ht="16.2">
      <c r="A9" s="2">
        <v>45182</v>
      </c>
      <c r="B9" s="2" t="s">
        <v>103</v>
      </c>
      <c r="D9" s="18">
        <v>5730</v>
      </c>
      <c r="E9" t="str">
        <f>I16</f>
        <v>Tuin &amp; Bestrating</v>
      </c>
      <c r="F9" t="s">
        <v>715</v>
      </c>
      <c r="G9" t="s">
        <v>111</v>
      </c>
      <c r="I9" s="5" t="s">
        <v>656</v>
      </c>
      <c r="J9" s="13">
        <f t="shared" si="4"/>
        <v>0</v>
      </c>
      <c r="M9" s="20" t="s">
        <v>157</v>
      </c>
      <c r="N9" s="19">
        <v>45108</v>
      </c>
      <c r="O9" s="19">
        <v>45138</v>
      </c>
      <c r="P9" s="13">
        <f t="shared" si="5"/>
        <v>0</v>
      </c>
      <c r="Q9" s="13">
        <f t="shared" si="6"/>
        <v>0</v>
      </c>
      <c r="R9" s="13">
        <f t="shared" si="7"/>
        <v>0</v>
      </c>
      <c r="S9" s="13">
        <f t="shared" si="8"/>
        <v>0</v>
      </c>
      <c r="T9" s="13">
        <f t="shared" si="9"/>
        <v>0</v>
      </c>
      <c r="U9" s="13">
        <f t="shared" si="10"/>
        <v>0</v>
      </c>
      <c r="V9" s="13">
        <f t="shared" si="11"/>
        <v>0</v>
      </c>
      <c r="W9" s="13">
        <f t="shared" si="12"/>
        <v>0</v>
      </c>
      <c r="X9" s="13">
        <f t="shared" si="13"/>
        <v>0</v>
      </c>
      <c r="Y9" s="13">
        <f t="shared" si="14"/>
        <v>0</v>
      </c>
      <c r="Z9" s="13">
        <f t="shared" si="15"/>
        <v>0</v>
      </c>
      <c r="AA9" s="13">
        <f t="shared" si="16"/>
        <v>0</v>
      </c>
      <c r="AB9" s="13">
        <f t="shared" si="17"/>
        <v>0</v>
      </c>
      <c r="AC9" s="13">
        <f t="shared" si="18"/>
        <v>0</v>
      </c>
      <c r="AD9" s="28">
        <f t="shared" si="19"/>
        <v>0</v>
      </c>
      <c r="AF9" s="2">
        <v>46023</v>
      </c>
      <c r="AG9" s="3" t="s">
        <v>803</v>
      </c>
      <c r="AH9" s="7"/>
      <c r="AI9" s="8"/>
      <c r="AJ9" s="4">
        <v>3750</v>
      </c>
      <c r="AK9" t="s">
        <v>645</v>
      </c>
      <c r="AL9" t="s">
        <v>859</v>
      </c>
      <c r="AN9">
        <v>7</v>
      </c>
      <c r="AO9" s="5" t="s">
        <v>656</v>
      </c>
      <c r="AP9" s="13">
        <f t="shared" si="0"/>
        <v>85969.549999999988</v>
      </c>
      <c r="AQ9" s="132">
        <f t="shared" si="1"/>
        <v>0</v>
      </c>
      <c r="AR9" s="15">
        <f t="shared" si="2"/>
        <v>3753.29</v>
      </c>
      <c r="AT9" s="20" t="s">
        <v>157</v>
      </c>
      <c r="AU9" s="19">
        <v>46204</v>
      </c>
      <c r="AV9" s="19">
        <v>46234</v>
      </c>
      <c r="AW9" s="13">
        <f t="shared" si="20"/>
        <v>0</v>
      </c>
      <c r="AX9" s="13">
        <f t="shared" si="21"/>
        <v>0</v>
      </c>
      <c r="AY9" s="13">
        <f t="shared" si="22"/>
        <v>0</v>
      </c>
      <c r="AZ9" s="13">
        <f t="shared" si="23"/>
        <v>0</v>
      </c>
      <c r="BA9" s="13">
        <f t="shared" si="24"/>
        <v>0</v>
      </c>
      <c r="BB9" s="13">
        <f t="shared" si="25"/>
        <v>0</v>
      </c>
      <c r="BC9" s="13">
        <f t="shared" si="26"/>
        <v>0</v>
      </c>
      <c r="BD9" s="13">
        <f t="shared" si="27"/>
        <v>0</v>
      </c>
      <c r="BE9" s="13">
        <f t="shared" si="28"/>
        <v>0</v>
      </c>
      <c r="BF9" s="13">
        <f t="shared" si="29"/>
        <v>0</v>
      </c>
      <c r="BG9" s="13">
        <f t="shared" si="30"/>
        <v>0</v>
      </c>
      <c r="BH9" s="13">
        <f t="shared" si="31"/>
        <v>0</v>
      </c>
      <c r="BI9" s="13">
        <f t="shared" si="32"/>
        <v>0</v>
      </c>
      <c r="BJ9" s="13">
        <f t="shared" si="33"/>
        <v>0</v>
      </c>
      <c r="BK9" s="13">
        <f t="shared" si="34"/>
        <v>0</v>
      </c>
      <c r="BL9" s="13">
        <f t="shared" si="35"/>
        <v>0</v>
      </c>
      <c r="BM9" s="13">
        <f t="shared" si="36"/>
        <v>0</v>
      </c>
      <c r="BN9" s="13">
        <f t="shared" si="37"/>
        <v>0</v>
      </c>
      <c r="BO9" s="28">
        <f t="shared" si="3"/>
        <v>0</v>
      </c>
    </row>
    <row r="10" spans="1:67" ht="16.2">
      <c r="A10" s="2">
        <v>45182</v>
      </c>
      <c r="B10" s="2" t="s">
        <v>103</v>
      </c>
      <c r="D10" s="18">
        <v>35865</v>
      </c>
      <c r="E10" t="str">
        <f>I3</f>
        <v>Ruwbouw</v>
      </c>
      <c r="F10" t="s">
        <v>716</v>
      </c>
      <c r="I10" s="5" t="s">
        <v>417</v>
      </c>
      <c r="J10" s="13">
        <f t="shared" si="4"/>
        <v>0</v>
      </c>
      <c r="M10" s="20" t="s">
        <v>158</v>
      </c>
      <c r="N10" s="19">
        <v>45139</v>
      </c>
      <c r="O10" s="19">
        <v>45169</v>
      </c>
      <c r="P10" s="13">
        <f t="shared" si="5"/>
        <v>0</v>
      </c>
      <c r="Q10" s="13">
        <f t="shared" si="6"/>
        <v>0</v>
      </c>
      <c r="R10" s="13">
        <f t="shared" si="7"/>
        <v>0</v>
      </c>
      <c r="S10" s="13">
        <f t="shared" si="8"/>
        <v>0</v>
      </c>
      <c r="T10" s="13">
        <f t="shared" si="9"/>
        <v>0</v>
      </c>
      <c r="U10" s="13">
        <f t="shared" si="10"/>
        <v>0</v>
      </c>
      <c r="V10" s="13">
        <f t="shared" si="11"/>
        <v>0</v>
      </c>
      <c r="W10" s="13">
        <f t="shared" si="12"/>
        <v>0</v>
      </c>
      <c r="X10" s="13">
        <f t="shared" si="13"/>
        <v>0</v>
      </c>
      <c r="Y10" s="13">
        <f t="shared" si="14"/>
        <v>0</v>
      </c>
      <c r="Z10" s="13">
        <f t="shared" si="15"/>
        <v>0</v>
      </c>
      <c r="AA10" s="13">
        <f t="shared" si="16"/>
        <v>0</v>
      </c>
      <c r="AB10" s="13">
        <f t="shared" si="17"/>
        <v>0</v>
      </c>
      <c r="AC10" s="13">
        <f t="shared" si="18"/>
        <v>0</v>
      </c>
      <c r="AD10" s="28">
        <f t="shared" si="19"/>
        <v>0</v>
      </c>
      <c r="AF10" s="2">
        <v>46023</v>
      </c>
      <c r="AG10" s="3" t="s">
        <v>802</v>
      </c>
      <c r="AH10" s="7"/>
      <c r="AI10" s="8"/>
      <c r="AJ10" s="4">
        <v>1260</v>
      </c>
      <c r="AK10" t="s">
        <v>657</v>
      </c>
      <c r="AN10">
        <v>8</v>
      </c>
      <c r="AO10" s="5" t="s">
        <v>417</v>
      </c>
      <c r="AP10" s="13">
        <f t="shared" si="0"/>
        <v>87536.38</v>
      </c>
      <c r="AQ10" s="132">
        <f t="shared" si="1"/>
        <v>0</v>
      </c>
      <c r="AR10" s="15">
        <f t="shared" si="2"/>
        <v>373.61</v>
      </c>
      <c r="AT10" s="20" t="s">
        <v>158</v>
      </c>
      <c r="AU10" s="19">
        <v>46235</v>
      </c>
      <c r="AV10" s="19">
        <v>46265</v>
      </c>
      <c r="AW10" s="13">
        <f t="shared" si="20"/>
        <v>0</v>
      </c>
      <c r="AX10" s="13">
        <f t="shared" si="21"/>
        <v>0</v>
      </c>
      <c r="AY10" s="13">
        <f t="shared" si="22"/>
        <v>0</v>
      </c>
      <c r="AZ10" s="13">
        <f t="shared" si="23"/>
        <v>0</v>
      </c>
      <c r="BA10" s="13">
        <f t="shared" si="24"/>
        <v>0</v>
      </c>
      <c r="BB10" s="13">
        <f t="shared" si="25"/>
        <v>0</v>
      </c>
      <c r="BC10" s="13">
        <f t="shared" si="26"/>
        <v>0</v>
      </c>
      <c r="BD10" s="13">
        <f t="shared" si="27"/>
        <v>0</v>
      </c>
      <c r="BE10" s="13">
        <f t="shared" si="28"/>
        <v>0</v>
      </c>
      <c r="BF10" s="13">
        <f t="shared" si="29"/>
        <v>0</v>
      </c>
      <c r="BG10" s="13">
        <f t="shared" si="30"/>
        <v>0</v>
      </c>
      <c r="BH10" s="13">
        <f t="shared" si="31"/>
        <v>0</v>
      </c>
      <c r="BI10" s="13">
        <f t="shared" si="32"/>
        <v>0</v>
      </c>
      <c r="BJ10" s="13">
        <f t="shared" si="33"/>
        <v>0</v>
      </c>
      <c r="BK10" s="13">
        <f t="shared" si="34"/>
        <v>0</v>
      </c>
      <c r="BL10" s="13">
        <f t="shared" si="35"/>
        <v>0</v>
      </c>
      <c r="BM10" s="13">
        <f t="shared" si="36"/>
        <v>0</v>
      </c>
      <c r="BN10" s="13">
        <f t="shared" si="37"/>
        <v>0</v>
      </c>
      <c r="BO10" s="28">
        <f t="shared" si="3"/>
        <v>0</v>
      </c>
    </row>
    <row r="11" spans="1:67" ht="16.2">
      <c r="A11" s="2">
        <v>45307</v>
      </c>
      <c r="B11" s="2" t="s">
        <v>660</v>
      </c>
      <c r="D11" s="18">
        <v>25000</v>
      </c>
      <c r="E11" t="s">
        <v>692</v>
      </c>
      <c r="I11" s="5" t="s">
        <v>657</v>
      </c>
      <c r="J11" s="13">
        <f t="shared" si="4"/>
        <v>3650</v>
      </c>
      <c r="M11" s="20" t="s">
        <v>159</v>
      </c>
      <c r="N11" s="19">
        <v>45170</v>
      </c>
      <c r="O11" s="19">
        <v>45199</v>
      </c>
      <c r="P11" s="13">
        <f t="shared" si="5"/>
        <v>59490</v>
      </c>
      <c r="Q11" s="13">
        <f t="shared" si="6"/>
        <v>6000</v>
      </c>
      <c r="R11" s="13">
        <f t="shared" si="7"/>
        <v>1575</v>
      </c>
      <c r="S11" s="13">
        <f t="shared" si="8"/>
        <v>0</v>
      </c>
      <c r="T11" s="13">
        <f t="shared" si="9"/>
        <v>0</v>
      </c>
      <c r="U11" s="13">
        <f t="shared" si="10"/>
        <v>900</v>
      </c>
      <c r="V11" s="13">
        <f t="shared" si="11"/>
        <v>0</v>
      </c>
      <c r="W11" s="13">
        <f t="shared" si="12"/>
        <v>0</v>
      </c>
      <c r="X11" s="13">
        <f t="shared" si="13"/>
        <v>3650</v>
      </c>
      <c r="Y11" s="13">
        <f t="shared" si="14"/>
        <v>0</v>
      </c>
      <c r="Z11" s="13">
        <f>SUMIFS($D:$D,$E:$E,I$13,$A:$A,"&gt;="&amp;$N11,$A:$A,"&lt;="&amp;$O11)</f>
        <v>0</v>
      </c>
      <c r="AA11" s="13">
        <f t="shared" si="16"/>
        <v>0</v>
      </c>
      <c r="AB11" s="13">
        <f t="shared" si="17"/>
        <v>0</v>
      </c>
      <c r="AC11" s="13">
        <f t="shared" si="18"/>
        <v>5730</v>
      </c>
      <c r="AD11" s="28">
        <f t="shared" si="19"/>
        <v>77345</v>
      </c>
      <c r="AF11" s="2">
        <v>46023</v>
      </c>
      <c r="AG11" s="3" t="s">
        <v>804</v>
      </c>
      <c r="AH11" s="7"/>
      <c r="AI11" s="8"/>
      <c r="AJ11" s="4">
        <v>1032.5</v>
      </c>
      <c r="AK11" t="s">
        <v>657</v>
      </c>
      <c r="AN11">
        <v>9</v>
      </c>
      <c r="AO11" s="5" t="s">
        <v>657</v>
      </c>
      <c r="AP11" s="13">
        <f t="shared" si="0"/>
        <v>80066</v>
      </c>
      <c r="AQ11" s="132">
        <f t="shared" si="1"/>
        <v>0</v>
      </c>
      <c r="AR11" s="15">
        <f t="shared" si="2"/>
        <v>0</v>
      </c>
      <c r="AT11" s="20" t="s">
        <v>159</v>
      </c>
      <c r="AU11" s="19">
        <v>46266</v>
      </c>
      <c r="AV11" s="19">
        <v>46295</v>
      </c>
      <c r="AW11" s="13">
        <f t="shared" si="20"/>
        <v>0</v>
      </c>
      <c r="AX11" s="13">
        <f t="shared" si="21"/>
        <v>0</v>
      </c>
      <c r="AY11" s="13">
        <f t="shared" si="22"/>
        <v>0</v>
      </c>
      <c r="AZ11" s="13">
        <f t="shared" si="23"/>
        <v>0</v>
      </c>
      <c r="BA11" s="13">
        <f t="shared" si="24"/>
        <v>0</v>
      </c>
      <c r="BB11" s="13">
        <f t="shared" si="25"/>
        <v>0</v>
      </c>
      <c r="BC11" s="13">
        <f t="shared" si="26"/>
        <v>0</v>
      </c>
      <c r="BD11" s="13">
        <f t="shared" si="27"/>
        <v>0</v>
      </c>
      <c r="BE11" s="13">
        <f t="shared" si="28"/>
        <v>0</v>
      </c>
      <c r="BF11" s="13">
        <f t="shared" si="29"/>
        <v>0</v>
      </c>
      <c r="BG11" s="13">
        <f t="shared" si="30"/>
        <v>0</v>
      </c>
      <c r="BH11" s="13">
        <f t="shared" si="31"/>
        <v>0</v>
      </c>
      <c r="BI11" s="13">
        <f t="shared" si="32"/>
        <v>0</v>
      </c>
      <c r="BJ11" s="13">
        <f t="shared" si="33"/>
        <v>0</v>
      </c>
      <c r="BK11" s="13">
        <f t="shared" si="34"/>
        <v>0</v>
      </c>
      <c r="BL11" s="13">
        <f t="shared" si="35"/>
        <v>0</v>
      </c>
      <c r="BM11" s="13">
        <f t="shared" si="36"/>
        <v>0</v>
      </c>
      <c r="BN11" s="13">
        <f t="shared" si="37"/>
        <v>0</v>
      </c>
      <c r="BO11" s="28">
        <f t="shared" si="3"/>
        <v>0</v>
      </c>
    </row>
    <row r="12" spans="1:67" ht="16.2">
      <c r="I12" s="5" t="s">
        <v>693</v>
      </c>
      <c r="J12" s="13">
        <f t="shared" si="4"/>
        <v>0</v>
      </c>
      <c r="M12" s="20" t="s">
        <v>160</v>
      </c>
      <c r="N12" s="19">
        <v>45200</v>
      </c>
      <c r="O12" s="19">
        <v>45230</v>
      </c>
      <c r="P12" s="13">
        <f t="shared" si="5"/>
        <v>0</v>
      </c>
      <c r="Q12" s="13">
        <f t="shared" si="6"/>
        <v>0</v>
      </c>
      <c r="R12" s="13">
        <f t="shared" si="7"/>
        <v>0</v>
      </c>
      <c r="S12" s="13">
        <f t="shared" si="8"/>
        <v>0</v>
      </c>
      <c r="T12" s="13">
        <f t="shared" si="9"/>
        <v>0</v>
      </c>
      <c r="U12" s="13">
        <f t="shared" si="10"/>
        <v>0</v>
      </c>
      <c r="V12" s="13">
        <f t="shared" si="11"/>
        <v>0</v>
      </c>
      <c r="W12" s="13">
        <f t="shared" si="12"/>
        <v>0</v>
      </c>
      <c r="X12" s="13">
        <f t="shared" si="13"/>
        <v>0</v>
      </c>
      <c r="Y12" s="13">
        <f t="shared" si="14"/>
        <v>0</v>
      </c>
      <c r="Z12" s="13">
        <f t="shared" si="15"/>
        <v>0</v>
      </c>
      <c r="AA12" s="13">
        <f t="shared" si="16"/>
        <v>0</v>
      </c>
      <c r="AB12" s="13">
        <f t="shared" si="17"/>
        <v>0</v>
      </c>
      <c r="AC12" s="13">
        <f t="shared" si="18"/>
        <v>0</v>
      </c>
      <c r="AD12" s="28">
        <f t="shared" si="19"/>
        <v>0</v>
      </c>
      <c r="AF12" s="2">
        <v>46023</v>
      </c>
      <c r="AG12" s="3" t="s">
        <v>103</v>
      </c>
      <c r="AH12" s="7"/>
      <c r="AI12" s="8"/>
      <c r="AJ12" s="4">
        <v>6530</v>
      </c>
      <c r="AK12" t="s">
        <v>645</v>
      </c>
      <c r="AN12">
        <v>10</v>
      </c>
      <c r="AO12" s="5" t="s">
        <v>693</v>
      </c>
      <c r="AP12" s="13">
        <f t="shared" si="0"/>
        <v>0</v>
      </c>
      <c r="AQ12" s="132">
        <f t="shared" si="1"/>
        <v>0</v>
      </c>
      <c r="AR12" s="15">
        <f t="shared" si="2"/>
        <v>0</v>
      </c>
      <c r="AT12" s="20" t="s">
        <v>160</v>
      </c>
      <c r="AU12" s="19">
        <v>46296</v>
      </c>
      <c r="AV12" s="19">
        <v>46326</v>
      </c>
      <c r="AW12" s="13">
        <f t="shared" si="20"/>
        <v>0</v>
      </c>
      <c r="AX12" s="13">
        <f t="shared" si="21"/>
        <v>0</v>
      </c>
      <c r="AY12" s="13">
        <f t="shared" si="22"/>
        <v>0</v>
      </c>
      <c r="AZ12" s="13">
        <f t="shared" si="23"/>
        <v>0</v>
      </c>
      <c r="BA12" s="13">
        <f t="shared" si="24"/>
        <v>0</v>
      </c>
      <c r="BB12" s="13">
        <f t="shared" si="25"/>
        <v>0</v>
      </c>
      <c r="BC12" s="13">
        <f t="shared" si="26"/>
        <v>0</v>
      </c>
      <c r="BD12" s="13">
        <f t="shared" si="27"/>
        <v>0</v>
      </c>
      <c r="BE12" s="13">
        <f t="shared" si="28"/>
        <v>0</v>
      </c>
      <c r="BF12" s="13">
        <f t="shared" si="29"/>
        <v>0</v>
      </c>
      <c r="BG12" s="13">
        <f t="shared" si="30"/>
        <v>0</v>
      </c>
      <c r="BH12" s="13">
        <f t="shared" si="31"/>
        <v>0</v>
      </c>
      <c r="BI12" s="13">
        <f t="shared" si="32"/>
        <v>0</v>
      </c>
      <c r="BJ12" s="13">
        <f t="shared" si="33"/>
        <v>0</v>
      </c>
      <c r="BK12" s="13">
        <f t="shared" si="34"/>
        <v>0</v>
      </c>
      <c r="BL12" s="13">
        <f t="shared" si="35"/>
        <v>0</v>
      </c>
      <c r="BM12" s="13">
        <f t="shared" si="36"/>
        <v>0</v>
      </c>
      <c r="BN12" s="13">
        <f t="shared" si="37"/>
        <v>0</v>
      </c>
      <c r="BO12" s="28">
        <f t="shared" si="3"/>
        <v>0</v>
      </c>
    </row>
    <row r="13" spans="1:67" ht="16.2">
      <c r="I13" s="5" t="s">
        <v>692</v>
      </c>
      <c r="J13" s="13">
        <f t="shared" si="4"/>
        <v>25000</v>
      </c>
      <c r="M13" s="20" t="s">
        <v>161</v>
      </c>
      <c r="N13" s="19">
        <v>45231</v>
      </c>
      <c r="O13" s="19">
        <v>45260</v>
      </c>
      <c r="P13" s="13">
        <f t="shared" si="5"/>
        <v>0</v>
      </c>
      <c r="Q13" s="13">
        <f t="shared" si="6"/>
        <v>0</v>
      </c>
      <c r="R13" s="13">
        <f t="shared" si="7"/>
        <v>0</v>
      </c>
      <c r="S13" s="13">
        <f t="shared" si="8"/>
        <v>0</v>
      </c>
      <c r="T13" s="13">
        <f t="shared" si="9"/>
        <v>0</v>
      </c>
      <c r="U13" s="13">
        <f t="shared" si="10"/>
        <v>0</v>
      </c>
      <c r="V13" s="13">
        <f t="shared" si="11"/>
        <v>0</v>
      </c>
      <c r="W13" s="13">
        <f t="shared" si="12"/>
        <v>0</v>
      </c>
      <c r="X13" s="13">
        <f t="shared" si="13"/>
        <v>0</v>
      </c>
      <c r="Y13" s="13">
        <f t="shared" si="14"/>
        <v>0</v>
      </c>
      <c r="Z13" s="13">
        <f t="shared" si="15"/>
        <v>0</v>
      </c>
      <c r="AA13" s="13">
        <f t="shared" si="16"/>
        <v>0</v>
      </c>
      <c r="AB13" s="13">
        <f t="shared" si="17"/>
        <v>0</v>
      </c>
      <c r="AC13" s="13">
        <f t="shared" si="18"/>
        <v>0</v>
      </c>
      <c r="AD13" s="28">
        <f t="shared" si="19"/>
        <v>0</v>
      </c>
      <c r="AF13" s="2">
        <v>46023</v>
      </c>
      <c r="AG13" s="3" t="s">
        <v>95</v>
      </c>
      <c r="AH13" s="7"/>
      <c r="AI13" s="8"/>
      <c r="AJ13" s="4">
        <v>650</v>
      </c>
      <c r="AK13" t="s">
        <v>645</v>
      </c>
      <c r="AL13" t="s">
        <v>860</v>
      </c>
      <c r="AN13">
        <v>11</v>
      </c>
      <c r="AO13" s="5" t="s">
        <v>692</v>
      </c>
      <c r="AP13" s="13">
        <f t="shared" si="0"/>
        <v>14310</v>
      </c>
      <c r="AQ13" s="132">
        <f t="shared" si="1"/>
        <v>2950</v>
      </c>
      <c r="AR13" s="15">
        <f t="shared" si="2"/>
        <v>4000</v>
      </c>
      <c r="AT13" s="20" t="s">
        <v>161</v>
      </c>
      <c r="AU13" s="19">
        <v>46327</v>
      </c>
      <c r="AV13" s="19">
        <v>46356</v>
      </c>
      <c r="AW13" s="13">
        <f t="shared" si="20"/>
        <v>0</v>
      </c>
      <c r="AX13" s="13">
        <f t="shared" si="21"/>
        <v>0</v>
      </c>
      <c r="AY13" s="13">
        <f t="shared" si="22"/>
        <v>0</v>
      </c>
      <c r="AZ13" s="13">
        <f t="shared" si="23"/>
        <v>0</v>
      </c>
      <c r="BA13" s="13">
        <f t="shared" si="24"/>
        <v>0</v>
      </c>
      <c r="BB13" s="13">
        <f t="shared" si="25"/>
        <v>0</v>
      </c>
      <c r="BC13" s="13">
        <f t="shared" si="26"/>
        <v>0</v>
      </c>
      <c r="BD13" s="13">
        <f t="shared" si="27"/>
        <v>0</v>
      </c>
      <c r="BE13" s="13">
        <f t="shared" si="28"/>
        <v>0</v>
      </c>
      <c r="BF13" s="13">
        <f t="shared" si="29"/>
        <v>0</v>
      </c>
      <c r="BG13" s="13">
        <f t="shared" si="30"/>
        <v>0</v>
      </c>
      <c r="BH13" s="13">
        <f t="shared" si="31"/>
        <v>0</v>
      </c>
      <c r="BI13" s="13">
        <f t="shared" si="32"/>
        <v>0</v>
      </c>
      <c r="BJ13" s="13">
        <f t="shared" si="33"/>
        <v>0</v>
      </c>
      <c r="BK13" s="13">
        <f t="shared" si="34"/>
        <v>0</v>
      </c>
      <c r="BL13" s="13">
        <f t="shared" si="35"/>
        <v>0</v>
      </c>
      <c r="BM13" s="13">
        <f t="shared" si="36"/>
        <v>0</v>
      </c>
      <c r="BN13" s="13">
        <f t="shared" si="37"/>
        <v>0</v>
      </c>
      <c r="BO13" s="28">
        <f t="shared" si="3"/>
        <v>0</v>
      </c>
    </row>
    <row r="14" spans="1:67" ht="16.2">
      <c r="I14" s="5" t="s">
        <v>694</v>
      </c>
      <c r="J14" s="13">
        <f t="shared" si="4"/>
        <v>0</v>
      </c>
      <c r="M14" s="20" t="s">
        <v>162</v>
      </c>
      <c r="N14" s="19">
        <v>45261</v>
      </c>
      <c r="O14" s="19">
        <v>45291</v>
      </c>
      <c r="P14" s="13">
        <f t="shared" si="5"/>
        <v>0</v>
      </c>
      <c r="Q14" s="13">
        <f t="shared" si="6"/>
        <v>0</v>
      </c>
      <c r="R14" s="13">
        <f t="shared" si="7"/>
        <v>0</v>
      </c>
      <c r="S14" s="13">
        <f t="shared" si="8"/>
        <v>0</v>
      </c>
      <c r="T14" s="13">
        <f t="shared" si="9"/>
        <v>0</v>
      </c>
      <c r="U14" s="13">
        <f t="shared" si="10"/>
        <v>0</v>
      </c>
      <c r="V14" s="13">
        <f t="shared" si="11"/>
        <v>0</v>
      </c>
      <c r="W14" s="13">
        <f t="shared" si="12"/>
        <v>0</v>
      </c>
      <c r="X14" s="13">
        <f t="shared" si="13"/>
        <v>0</v>
      </c>
      <c r="Y14" s="13">
        <f t="shared" si="14"/>
        <v>0</v>
      </c>
      <c r="Z14" s="13">
        <f t="shared" si="15"/>
        <v>0</v>
      </c>
      <c r="AA14" s="13">
        <f t="shared" si="16"/>
        <v>0</v>
      </c>
      <c r="AB14" s="13">
        <f t="shared" si="17"/>
        <v>0</v>
      </c>
      <c r="AC14" s="13">
        <f t="shared" si="18"/>
        <v>0</v>
      </c>
      <c r="AD14" s="28">
        <f t="shared" si="19"/>
        <v>0</v>
      </c>
      <c r="AF14" s="2">
        <v>46023</v>
      </c>
      <c r="AG14" s="3" t="s">
        <v>804</v>
      </c>
      <c r="AH14" s="7"/>
      <c r="AI14" s="8"/>
      <c r="AJ14" s="4">
        <v>2870</v>
      </c>
      <c r="AK14" t="s">
        <v>657</v>
      </c>
      <c r="AN14">
        <v>12</v>
      </c>
      <c r="AO14" s="5" t="s">
        <v>941</v>
      </c>
      <c r="AP14" s="13">
        <f t="shared" si="0"/>
        <v>2535</v>
      </c>
      <c r="AQ14" s="132">
        <f t="shared" si="1"/>
        <v>0</v>
      </c>
      <c r="AR14" s="15">
        <f t="shared" si="2"/>
        <v>0</v>
      </c>
      <c r="AT14" s="20" t="s">
        <v>162</v>
      </c>
      <c r="AU14" s="19">
        <v>46357</v>
      </c>
      <c r="AV14" s="19">
        <v>46387</v>
      </c>
      <c r="AW14" s="13">
        <f t="shared" si="20"/>
        <v>0</v>
      </c>
      <c r="AX14" s="13">
        <f t="shared" si="21"/>
        <v>0</v>
      </c>
      <c r="AY14" s="13">
        <f t="shared" si="22"/>
        <v>0</v>
      </c>
      <c r="AZ14" s="13">
        <f t="shared" si="23"/>
        <v>0</v>
      </c>
      <c r="BA14" s="13">
        <f t="shared" si="24"/>
        <v>0</v>
      </c>
      <c r="BB14" s="13">
        <f t="shared" si="25"/>
        <v>0</v>
      </c>
      <c r="BC14" s="13">
        <f t="shared" si="26"/>
        <v>0</v>
      </c>
      <c r="BD14" s="13">
        <f t="shared" si="27"/>
        <v>0</v>
      </c>
      <c r="BE14" s="13">
        <f t="shared" si="28"/>
        <v>0</v>
      </c>
      <c r="BF14" s="13">
        <f t="shared" si="29"/>
        <v>0</v>
      </c>
      <c r="BG14" s="13">
        <f t="shared" si="30"/>
        <v>0</v>
      </c>
      <c r="BH14" s="13">
        <f t="shared" si="31"/>
        <v>0</v>
      </c>
      <c r="BI14" s="13">
        <f t="shared" si="32"/>
        <v>0</v>
      </c>
      <c r="BJ14" s="13">
        <f t="shared" si="33"/>
        <v>0</v>
      </c>
      <c r="BK14" s="13">
        <f t="shared" si="34"/>
        <v>0</v>
      </c>
      <c r="BL14" s="13">
        <f t="shared" si="35"/>
        <v>0</v>
      </c>
      <c r="BM14" s="13">
        <f t="shared" si="36"/>
        <v>0</v>
      </c>
      <c r="BN14" s="13">
        <f t="shared" si="37"/>
        <v>0</v>
      </c>
      <c r="BO14" s="28">
        <f t="shared" si="3"/>
        <v>0</v>
      </c>
    </row>
    <row r="15" spans="1:67">
      <c r="I15" s="5" t="s">
        <v>699</v>
      </c>
      <c r="J15" s="13">
        <f t="shared" si="4"/>
        <v>0</v>
      </c>
      <c r="M15" s="162" t="s">
        <v>555</v>
      </c>
      <c r="N15" s="162"/>
      <c r="O15" s="162"/>
      <c r="P15" s="156">
        <f>SUM(P3:P14)</f>
        <v>59490</v>
      </c>
      <c r="Q15" s="156">
        <f t="shared" ref="Q15:AC15" si="38">SUM(Q3:Q14)</f>
        <v>6000</v>
      </c>
      <c r="R15" s="156">
        <f t="shared" si="38"/>
        <v>1575</v>
      </c>
      <c r="S15" s="156">
        <f t="shared" si="38"/>
        <v>0</v>
      </c>
      <c r="T15" s="156">
        <f t="shared" si="38"/>
        <v>0</v>
      </c>
      <c r="U15" s="156">
        <f t="shared" si="38"/>
        <v>900</v>
      </c>
      <c r="V15" s="156">
        <f t="shared" si="38"/>
        <v>0</v>
      </c>
      <c r="W15" s="156">
        <f t="shared" si="38"/>
        <v>0</v>
      </c>
      <c r="X15" s="156">
        <f t="shared" si="38"/>
        <v>3650</v>
      </c>
      <c r="Y15" s="156">
        <f t="shared" si="38"/>
        <v>0</v>
      </c>
      <c r="Z15" s="156">
        <f t="shared" si="38"/>
        <v>0</v>
      </c>
      <c r="AA15" s="156">
        <f t="shared" si="38"/>
        <v>0</v>
      </c>
      <c r="AB15" s="156">
        <f t="shared" si="38"/>
        <v>0</v>
      </c>
      <c r="AC15" s="156">
        <f t="shared" si="38"/>
        <v>5730</v>
      </c>
      <c r="AD15" s="51">
        <f>SUM(AD3:AD14)</f>
        <v>77345</v>
      </c>
      <c r="AF15" s="2">
        <v>46023</v>
      </c>
      <c r="AG15" s="3" t="s">
        <v>227</v>
      </c>
      <c r="AH15" s="7"/>
      <c r="AI15" s="8"/>
      <c r="AJ15" s="4">
        <v>1060</v>
      </c>
      <c r="AK15" t="s">
        <v>645</v>
      </c>
      <c r="AN15">
        <v>13</v>
      </c>
      <c r="AO15" s="5" t="s">
        <v>694</v>
      </c>
      <c r="AP15" s="13">
        <f t="shared" si="0"/>
        <v>0</v>
      </c>
      <c r="AQ15" s="132">
        <f t="shared" si="1"/>
        <v>0</v>
      </c>
      <c r="AR15" s="15">
        <f t="shared" si="2"/>
        <v>0</v>
      </c>
      <c r="AT15" s="162" t="s">
        <v>555</v>
      </c>
      <c r="AU15" s="162"/>
      <c r="AV15" s="162"/>
      <c r="AW15" s="156">
        <f>SUM(AW3:AW14)</f>
        <v>257851.38</v>
      </c>
      <c r="AX15" s="156">
        <f t="shared" ref="AX15:BN15" si="39">SUM(AX3:AX14)</f>
        <v>5000</v>
      </c>
      <c r="AY15" s="156">
        <f t="shared" si="39"/>
        <v>22800</v>
      </c>
      <c r="AZ15" s="156">
        <f t="shared" si="39"/>
        <v>7694.5</v>
      </c>
      <c r="BA15" s="156">
        <f t="shared" si="39"/>
        <v>29217.5</v>
      </c>
      <c r="BB15" s="156">
        <f t="shared" si="39"/>
        <v>34908</v>
      </c>
      <c r="BC15" s="156">
        <f t="shared" si="39"/>
        <v>85969.549999999988</v>
      </c>
      <c r="BD15" s="156">
        <f t="shared" si="39"/>
        <v>87536.38</v>
      </c>
      <c r="BE15" s="156">
        <f t="shared" si="39"/>
        <v>80066</v>
      </c>
      <c r="BF15" s="156">
        <f t="shared" si="39"/>
        <v>0</v>
      </c>
      <c r="BG15" s="156">
        <f t="shared" si="39"/>
        <v>14310</v>
      </c>
      <c r="BH15" s="156">
        <f t="shared" si="39"/>
        <v>2535</v>
      </c>
      <c r="BI15" s="156">
        <f t="shared" si="39"/>
        <v>0</v>
      </c>
      <c r="BJ15" s="156">
        <f t="shared" si="39"/>
        <v>0</v>
      </c>
      <c r="BK15" s="156">
        <f t="shared" si="39"/>
        <v>33957</v>
      </c>
      <c r="BL15" s="156">
        <f t="shared" si="39"/>
        <v>594.65</v>
      </c>
      <c r="BM15" s="156">
        <f t="shared" si="39"/>
        <v>59500</v>
      </c>
      <c r="BN15" s="156">
        <f t="shared" si="39"/>
        <v>31023</v>
      </c>
      <c r="BO15" s="51">
        <f>SUM(BO3:BO14)</f>
        <v>752962.96000000008</v>
      </c>
    </row>
    <row r="16" spans="1:67">
      <c r="I16" s="5" t="s">
        <v>644</v>
      </c>
      <c r="J16" s="13">
        <f t="shared" si="4"/>
        <v>5730</v>
      </c>
      <c r="AF16" s="2">
        <v>46023</v>
      </c>
      <c r="AG16" s="3" t="s">
        <v>350</v>
      </c>
      <c r="AH16" s="7"/>
      <c r="AI16" s="8"/>
      <c r="AJ16" s="4">
        <v>840</v>
      </c>
      <c r="AK16" t="s">
        <v>645</v>
      </c>
      <c r="AL16" t="s">
        <v>861</v>
      </c>
      <c r="AN16">
        <v>14</v>
      </c>
      <c r="AO16" s="5" t="s">
        <v>699</v>
      </c>
      <c r="AP16" s="13">
        <f t="shared" si="0"/>
        <v>0</v>
      </c>
      <c r="AQ16" s="132">
        <f t="shared" si="1"/>
        <v>0</v>
      </c>
      <c r="AR16" s="15">
        <f t="shared" si="2"/>
        <v>0</v>
      </c>
    </row>
    <row r="17" spans="10:72">
      <c r="Y17" t="s">
        <v>111</v>
      </c>
      <c r="AF17" s="2">
        <v>46023</v>
      </c>
      <c r="AG17" s="3" t="s">
        <v>103</v>
      </c>
      <c r="AH17" s="7"/>
      <c r="AI17" s="8"/>
      <c r="AJ17" s="4">
        <v>50810</v>
      </c>
      <c r="AK17" t="s">
        <v>645</v>
      </c>
      <c r="AL17" t="s">
        <v>862</v>
      </c>
      <c r="AN17">
        <v>15</v>
      </c>
      <c r="AO17" s="5" t="s">
        <v>940</v>
      </c>
      <c r="AP17" s="13">
        <f t="shared" si="0"/>
        <v>33957</v>
      </c>
      <c r="AQ17" s="132">
        <f t="shared" si="1"/>
        <v>0</v>
      </c>
      <c r="AR17" s="15">
        <f t="shared" si="2"/>
        <v>0</v>
      </c>
      <c r="AT17" s="160" t="s">
        <v>110</v>
      </c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</row>
    <row r="18" spans="10:72">
      <c r="AF18" s="2">
        <v>46023</v>
      </c>
      <c r="AG18" s="3" t="s">
        <v>95</v>
      </c>
      <c r="AH18" s="7"/>
      <c r="AI18" s="8"/>
      <c r="AJ18" s="4">
        <v>630</v>
      </c>
      <c r="AK18" t="s">
        <v>645</v>
      </c>
      <c r="AL18" t="s">
        <v>860</v>
      </c>
      <c r="AN18">
        <v>16</v>
      </c>
      <c r="AO18" s="5" t="s">
        <v>939</v>
      </c>
      <c r="AP18" s="13">
        <f t="shared" si="0"/>
        <v>594.65</v>
      </c>
      <c r="AQ18" s="132">
        <f t="shared" si="1"/>
        <v>0</v>
      </c>
      <c r="AR18" s="15">
        <f t="shared" si="2"/>
        <v>0</v>
      </c>
      <c r="AT18" s="29" t="s">
        <v>268</v>
      </c>
      <c r="AU18" s="29" t="s">
        <v>163</v>
      </c>
      <c r="AV18" s="29" t="s">
        <v>271</v>
      </c>
      <c r="AW18" s="29" t="str">
        <f>AW2</f>
        <v>Ruwbouw</v>
      </c>
      <c r="AX18" s="29" t="str">
        <f t="shared" ref="AX18:BN18" si="40">AX2</f>
        <v>Vracht</v>
      </c>
      <c r="AY18" s="29" t="str">
        <f t="shared" si="40"/>
        <v>Dak &amp; Gevel</v>
      </c>
      <c r="AZ18" s="29" t="str">
        <f t="shared" si="40"/>
        <v>Deuren &amp; Ramen</v>
      </c>
      <c r="BA18" s="29" t="str">
        <f t="shared" si="40"/>
        <v>Verf &amp; Chemische Producten</v>
      </c>
      <c r="BB18" s="29" t="str">
        <f t="shared" si="40"/>
        <v>Bevestigingsmateriaal</v>
      </c>
      <c r="BC18" s="29" t="str">
        <f t="shared" si="40"/>
        <v>Elektrisch</v>
      </c>
      <c r="BD18" s="29" t="str">
        <f t="shared" si="40"/>
        <v>Sanitaire</v>
      </c>
      <c r="BE18" s="29" t="str">
        <f t="shared" si="40"/>
        <v>Hout &amp; Plaatmateriaal</v>
      </c>
      <c r="BF18" s="29" t="str">
        <f t="shared" si="40"/>
        <v>Waterafvoer &amp; Drainage</v>
      </c>
      <c r="BG18" s="29" t="str">
        <f t="shared" si="40"/>
        <v>Arbeid</v>
      </c>
      <c r="BH18" s="29" t="str">
        <f t="shared" si="40"/>
        <v>Voeding</v>
      </c>
      <c r="BI18" s="29" t="str">
        <f t="shared" si="40"/>
        <v>Verhuur</v>
      </c>
      <c r="BJ18" s="29" t="str">
        <f t="shared" si="40"/>
        <v>Onderhoud terrein</v>
      </c>
      <c r="BK18" s="29" t="str">
        <f t="shared" si="40"/>
        <v>Meubilair</v>
      </c>
      <c r="BL18" s="29" t="str">
        <f t="shared" si="40"/>
        <v>Huishoudelijke Apparaten</v>
      </c>
      <c r="BM18" s="29" t="str">
        <f t="shared" si="40"/>
        <v>Tuin &amp; Bestrating</v>
      </c>
      <c r="BN18" s="29" t="str">
        <f t="shared" si="40"/>
        <v>Onvoorziene kosten</v>
      </c>
      <c r="BO18" s="50" t="s">
        <v>272</v>
      </c>
    </row>
    <row r="19" spans="10:72" ht="16.2">
      <c r="J19" s="38">
        <f>SUM(J3:J16)</f>
        <v>102345</v>
      </c>
      <c r="K19" s="61"/>
      <c r="AF19" s="2">
        <v>46023</v>
      </c>
      <c r="AG19" s="3" t="s">
        <v>803</v>
      </c>
      <c r="AH19" s="7"/>
      <c r="AI19" s="8"/>
      <c r="AJ19" s="4">
        <v>5700</v>
      </c>
      <c r="AK19" t="s">
        <v>645</v>
      </c>
      <c r="AL19" t="s">
        <v>863</v>
      </c>
      <c r="AN19">
        <v>17</v>
      </c>
      <c r="AO19" s="5" t="s">
        <v>644</v>
      </c>
      <c r="AP19" s="13">
        <f t="shared" si="0"/>
        <v>59500</v>
      </c>
      <c r="AQ19" s="132">
        <f t="shared" si="1"/>
        <v>0</v>
      </c>
      <c r="AR19" s="15">
        <f t="shared" si="2"/>
        <v>0</v>
      </c>
      <c r="AT19" s="20" t="s">
        <v>151</v>
      </c>
      <c r="AU19" s="19">
        <v>46023</v>
      </c>
      <c r="AV19" s="19">
        <v>46053</v>
      </c>
      <c r="AW19" s="15">
        <f>SUMIFS($AI:$AI,$AK:$AK,AO$3,$AF:$AF,"&gt;="&amp;$AU19,$AF:$AF,"&lt;="&amp;$AV19)</f>
        <v>3200</v>
      </c>
      <c r="AX19" s="15">
        <f>SUMIFS($AI:$AI,$AK:$AK,AO$4,$AF:$AF,"&gt;="&amp;$AU19,$AF:$AF,"&lt;="&amp;$AV19)</f>
        <v>0</v>
      </c>
      <c r="AY19" s="15">
        <f>SUMIFS($AI:$AI,$AK:$AK,AO$5,$AF:$AF,"&gt;="&amp;$AU19,$AF:$AF,"&lt;="&amp;$AV19)</f>
        <v>0</v>
      </c>
      <c r="AZ19" s="15">
        <f>SUMIFS($AI:$AI,$AK:$AK,AO$6,$AF:$AF,"&gt;="&amp;$AU19,$AF:$AF,"&lt;="&amp;$AV19)</f>
        <v>0</v>
      </c>
      <c r="BA19" s="15">
        <f>SUMIFS($AI:$AI,$AK:$AK,AO$7,$AF:$AF,"&gt;="&amp;$AU19,$AF:$AF,"&lt;="&amp;$AV19)</f>
        <v>0</v>
      </c>
      <c r="BB19" s="15">
        <f>SUMIFS($AI:$AI,$AK:$AK,AO$8,$AF:$AF,"&gt;="&amp;$AU19,$AF:$AF,"&lt;="&amp;$AV19)</f>
        <v>0</v>
      </c>
      <c r="BC19" s="15">
        <f>SUMIFS($AI:$AI,$AK:$AK,AO$9,$AF:$AF,"&gt;="&amp;$AU19,$AF:$AF,"&lt;="&amp;$AV19)</f>
        <v>0</v>
      </c>
      <c r="BD19" s="15">
        <f>SUMIFS($AI:$AI,$AK:$AK,AO$10,$AF:$AF,"&gt;="&amp;$AU19,$AF:$AF,"&lt;="&amp;$AV19)</f>
        <v>0</v>
      </c>
      <c r="BE19" s="15">
        <f>SUMIFS($AI:$AI,$AK:$AK,AO$11,$AF:$AF,"&gt;="&amp;$AU19,$AF:$AF,"&lt;="&amp;$AV19)</f>
        <v>0</v>
      </c>
      <c r="BF19" s="15">
        <f>SUMIFS($AI:$AI,$AK:$AK,AO$12,$AF:$AF,"&gt;="&amp;$AU19,$AF:$AF,"&lt;="&amp;$AV19)</f>
        <v>0</v>
      </c>
      <c r="BG19" s="15">
        <f>SUMIFS($AI:$AI,$AK:$AK,AO$13,$AF:$AF,"&gt;="&amp;$AU19,$AF:$AF,"&lt;="&amp;$AV19)</f>
        <v>0</v>
      </c>
      <c r="BH19" s="15">
        <f>SUMIFS($AI:$AI,$AK:$AK,AO$14,$AF:$AF,"&gt;="&amp;$AU19,$AF:$AF,"&lt;="&amp;$AV19)</f>
        <v>0</v>
      </c>
      <c r="BI19" s="15">
        <f>SUMIFS($AI:$AI,$AK:$AK,AO$15,$AF:$AF,"&gt;="&amp;$AU19,$AF:$AF,"&lt;="&amp;$AV19)</f>
        <v>0</v>
      </c>
      <c r="BJ19" s="15">
        <f>SUMIFS($AI:$AI,$AK:$AK,AO$16,$AF:$AF,"&gt;="&amp;$AU19,$AF:$AF,"&lt;="&amp;$AV19)</f>
        <v>0</v>
      </c>
      <c r="BK19" s="15">
        <f>SUMIFS($AI:$AI,$AK:$AK,AO$17,$AF:$AF,"&gt;="&amp;$AU19,$AF:$AF,"&lt;="&amp;$AV19)</f>
        <v>0</v>
      </c>
      <c r="BL19" s="15">
        <f>SUMIFS($AI:$AI,$AK:$AK,AO$18,$AF:$AF,"&gt;="&amp;$AU19,$AF:$AF,"&lt;="&amp;$AV19)</f>
        <v>0</v>
      </c>
      <c r="BM19" s="15">
        <f>SUMIFS($AI:$AI,$AK:$AK,AO$19,$AF:$AF,"&gt;="&amp;$AU19,$AF:$AF,"&lt;="&amp;$AV19)</f>
        <v>0</v>
      </c>
      <c r="BN19" s="15">
        <f>SUMIFS($AI:$AI,$AK:$AK,AO$20,$AF:$AF,"&gt;="&amp;$AU19,$AF:$AF,"&lt;="&amp;$AV19)</f>
        <v>0</v>
      </c>
      <c r="BO19" s="12">
        <f t="shared" ref="BO19:BO30" si="41">SUM(AW19:BN19)</f>
        <v>3200</v>
      </c>
      <c r="BT19" t="s">
        <v>111</v>
      </c>
    </row>
    <row r="20" spans="10:72" ht="16.2">
      <c r="J20" s="35">
        <v>38</v>
      </c>
      <c r="K20" s="35">
        <v>1</v>
      </c>
      <c r="AF20" s="2">
        <v>46023</v>
      </c>
      <c r="AG20" s="3" t="s">
        <v>372</v>
      </c>
      <c r="AH20" s="7"/>
      <c r="AI20" s="8"/>
      <c r="AJ20" s="4">
        <v>410</v>
      </c>
      <c r="AK20" t="s">
        <v>941</v>
      </c>
      <c r="AL20" t="s">
        <v>864</v>
      </c>
      <c r="AN20">
        <v>18</v>
      </c>
      <c r="AO20" s="5" t="s">
        <v>86</v>
      </c>
      <c r="AP20" s="13">
        <f t="shared" si="0"/>
        <v>31023</v>
      </c>
      <c r="AQ20" s="132">
        <f t="shared" si="1"/>
        <v>0</v>
      </c>
      <c r="AR20" s="15">
        <f t="shared" si="2"/>
        <v>400</v>
      </c>
      <c r="AT20" s="20" t="s">
        <v>152</v>
      </c>
      <c r="AU20" s="19">
        <v>46054</v>
      </c>
      <c r="AV20" s="19">
        <v>46081</v>
      </c>
      <c r="AW20" s="15">
        <f t="shared" ref="AW20:AW30" si="42">SUMIFS($AI:$AI,$AK:$AK,AO$3,$AF:$AF,"&gt;="&amp;$AU20,$AF:$AF,"&lt;="&amp;$AV20)</f>
        <v>3359.99</v>
      </c>
      <c r="AX20" s="15">
        <f t="shared" ref="AX20:AX30" si="43">SUMIFS($AI:$AI,$AK:$AK,AO$4,$AF:$AF,"&gt;="&amp;$AU20,$AF:$AF,"&lt;="&amp;$AV20)</f>
        <v>0</v>
      </c>
      <c r="AY20" s="15">
        <f t="shared" ref="AY20:AY30" si="44">SUMIFS($AI:$AI,$AK:$AK,AO$5,$AF:$AF,"&gt;="&amp;$AU20,$AF:$AF,"&lt;="&amp;$AV20)</f>
        <v>0</v>
      </c>
      <c r="AZ20" s="15">
        <f t="shared" ref="AZ20:AZ30" si="45">SUMIFS($AI:$AI,$AK:$AK,AO$6,$AF:$AF,"&gt;="&amp;$AU20,$AF:$AF,"&lt;="&amp;$AV20)</f>
        <v>0</v>
      </c>
      <c r="BA20" s="15">
        <f t="shared" ref="BA20:BA30" si="46">SUMIFS($AI:$AI,$AK:$AK,AO$7,$AF:$AF,"&gt;="&amp;$AU20,$AF:$AF,"&lt;="&amp;$AV20)</f>
        <v>0</v>
      </c>
      <c r="BB20" s="15">
        <f t="shared" ref="BB20:BB30" si="47">SUMIFS($AI:$AI,$AK:$AK,AO$8,$AF:$AF,"&gt;="&amp;$AU20,$AF:$AF,"&lt;="&amp;$AV20)</f>
        <v>0</v>
      </c>
      <c r="BC20" s="15">
        <f t="shared" ref="BC20:BC30" si="48">SUMIFS($AI:$AI,$AK:$AK,AO$9,$AF:$AF,"&gt;="&amp;$AU20,$AF:$AF,"&lt;="&amp;$AV20)</f>
        <v>0</v>
      </c>
      <c r="BD20" s="15">
        <f t="shared" ref="BD20:BD30" si="49">SUMIFS($AI:$AI,$AK:$AK,AO$10,$AF:$AF,"&gt;="&amp;$AU20,$AF:$AF,"&lt;="&amp;$AV20)</f>
        <v>0</v>
      </c>
      <c r="BE20" s="15">
        <f t="shared" ref="BE20:BE30" si="50">SUMIFS($AI:$AI,$AK:$AK,AO$11,$AF:$AF,"&gt;="&amp;$AU20,$AF:$AF,"&lt;="&amp;$AV20)</f>
        <v>0</v>
      </c>
      <c r="BF20" s="15">
        <f t="shared" ref="BF20:BF30" si="51">SUMIFS($AI:$AI,$AK:$AK,AO$12,$AF:$AF,"&gt;="&amp;$AU20,$AF:$AF,"&lt;="&amp;$AV20)</f>
        <v>0</v>
      </c>
      <c r="BG20" s="15">
        <f t="shared" ref="BG20:BG30" si="52">SUMIFS($AI:$AI,$AK:$AK,AO$13,$AF:$AF,"&gt;="&amp;$AU20,$AF:$AF,"&lt;="&amp;$AV20)</f>
        <v>0</v>
      </c>
      <c r="BH20" s="15">
        <f t="shared" ref="BH20:BH30" si="53">SUMIFS($AI:$AI,$AK:$AK,AO$14,$AF:$AF,"&gt;="&amp;$AU20,$AF:$AF,"&lt;="&amp;$AV20)</f>
        <v>0</v>
      </c>
      <c r="BI20" s="15">
        <f t="shared" ref="BI20:BI30" si="54">SUMIFS($AI:$AI,$AK:$AK,AO$15,$AF:$AF,"&gt;="&amp;$AU20,$AF:$AF,"&lt;="&amp;$AV20)</f>
        <v>0</v>
      </c>
      <c r="BJ20" s="15">
        <f t="shared" ref="BJ20:BJ30" si="55">SUMIFS($AI:$AI,$AK:$AK,AO$16,$AF:$AF,"&gt;="&amp;$AU20,$AF:$AF,"&lt;="&amp;$AV20)</f>
        <v>0</v>
      </c>
      <c r="BK20" s="15">
        <f t="shared" ref="BK20:BK30" si="56">SUMIFS($AI:$AI,$AK:$AK,AO$17,$AF:$AF,"&gt;="&amp;$AU20,$AF:$AF,"&lt;="&amp;$AV20)</f>
        <v>0</v>
      </c>
      <c r="BL20" s="15">
        <f t="shared" ref="BL20:BL30" si="57">SUMIFS($AI:$AI,$AK:$AK,AO$18,$AF:$AF,"&gt;="&amp;$AU20,$AF:$AF,"&lt;="&amp;$AV20)</f>
        <v>0</v>
      </c>
      <c r="BM20" s="15">
        <f t="shared" ref="BM20:BM30" si="58">SUMIFS($AI:$AI,$AK:$AK,AO$19,$AF:$AF,"&gt;="&amp;$AU20,$AF:$AF,"&lt;="&amp;$AV20)</f>
        <v>0</v>
      </c>
      <c r="BN20" s="15">
        <f t="shared" ref="BN20:BN30" si="59">SUMIFS($AI:$AI,$AK:$AK,AO$20,$AF:$AF,"&gt;="&amp;$AU20,$AF:$AF,"&lt;="&amp;$AV20)</f>
        <v>0</v>
      </c>
      <c r="BO20" s="12">
        <f t="shared" si="41"/>
        <v>3359.99</v>
      </c>
    </row>
    <row r="21" spans="10:72" ht="16.2">
      <c r="J21" s="62"/>
      <c r="K21" s="62"/>
      <c r="AF21" s="2">
        <v>46023</v>
      </c>
      <c r="AG21" s="3" t="s">
        <v>780</v>
      </c>
      <c r="AH21" s="7"/>
      <c r="AI21" s="8">
        <v>3200</v>
      </c>
      <c r="AJ21" s="4"/>
      <c r="AK21" t="s">
        <v>645</v>
      </c>
      <c r="AL21" t="s">
        <v>865</v>
      </c>
      <c r="AT21" s="20" t="s">
        <v>153</v>
      </c>
      <c r="AU21" s="19">
        <v>46082</v>
      </c>
      <c r="AV21" s="19">
        <v>46112</v>
      </c>
      <c r="AW21" s="15">
        <f t="shared" si="42"/>
        <v>297</v>
      </c>
      <c r="AX21" s="15">
        <f t="shared" si="43"/>
        <v>0</v>
      </c>
      <c r="AY21" s="15">
        <f t="shared" si="44"/>
        <v>0</v>
      </c>
      <c r="AZ21" s="15">
        <f t="shared" si="45"/>
        <v>0</v>
      </c>
      <c r="BA21" s="15">
        <f t="shared" si="46"/>
        <v>0</v>
      </c>
      <c r="BB21" s="15">
        <f t="shared" si="47"/>
        <v>0</v>
      </c>
      <c r="BC21" s="15">
        <f t="shared" si="48"/>
        <v>3750</v>
      </c>
      <c r="BD21" s="15">
        <f t="shared" si="49"/>
        <v>373.61</v>
      </c>
      <c r="BE21" s="15">
        <f t="shared" si="50"/>
        <v>0</v>
      </c>
      <c r="BF21" s="15">
        <f t="shared" si="51"/>
        <v>0</v>
      </c>
      <c r="BG21" s="15">
        <f t="shared" si="52"/>
        <v>2000</v>
      </c>
      <c r="BH21" s="15">
        <f t="shared" si="53"/>
        <v>0</v>
      </c>
      <c r="BI21" s="15">
        <f t="shared" si="54"/>
        <v>0</v>
      </c>
      <c r="BJ21" s="15">
        <f t="shared" si="55"/>
        <v>0</v>
      </c>
      <c r="BK21" s="15">
        <f t="shared" si="56"/>
        <v>0</v>
      </c>
      <c r="BL21" s="15">
        <f t="shared" si="57"/>
        <v>0</v>
      </c>
      <c r="BM21" s="15">
        <f t="shared" si="58"/>
        <v>0</v>
      </c>
      <c r="BN21" s="15">
        <f t="shared" si="59"/>
        <v>400</v>
      </c>
      <c r="BO21" s="12">
        <f t="shared" si="41"/>
        <v>6820.61</v>
      </c>
    </row>
    <row r="22" spans="10:72" ht="16.2">
      <c r="AF22" s="2">
        <v>46023</v>
      </c>
      <c r="AG22" s="3" t="s">
        <v>204</v>
      </c>
      <c r="AH22" s="7"/>
      <c r="AI22" s="8"/>
      <c r="AJ22" s="4">
        <v>610</v>
      </c>
      <c r="AK22" t="s">
        <v>648</v>
      </c>
      <c r="AP22" s="38">
        <f>SUM(AP3:AP20)</f>
        <v>752962.96000000008</v>
      </c>
      <c r="AQ22" s="126">
        <f t="shared" ref="AQ22:AR22" si="60">SUM(AQ3:AQ20)</f>
        <v>2950</v>
      </c>
      <c r="AR22" s="57">
        <f t="shared" si="60"/>
        <v>17983.89</v>
      </c>
      <c r="AT22" s="20" t="s">
        <v>154</v>
      </c>
      <c r="AU22" s="19">
        <v>46113</v>
      </c>
      <c r="AV22" s="19">
        <v>46142</v>
      </c>
      <c r="AW22" s="15">
        <f t="shared" si="42"/>
        <v>0</v>
      </c>
      <c r="AX22" s="15">
        <f t="shared" si="43"/>
        <v>0</v>
      </c>
      <c r="AY22" s="15">
        <f t="shared" si="44"/>
        <v>0</v>
      </c>
      <c r="AZ22" s="15">
        <f t="shared" si="45"/>
        <v>0</v>
      </c>
      <c r="BA22" s="15">
        <f t="shared" si="46"/>
        <v>0</v>
      </c>
      <c r="BB22" s="15">
        <f t="shared" si="47"/>
        <v>0</v>
      </c>
      <c r="BC22" s="15">
        <f t="shared" si="48"/>
        <v>3.29</v>
      </c>
      <c r="BD22" s="15">
        <f t="shared" si="49"/>
        <v>0</v>
      </c>
      <c r="BE22" s="15">
        <f t="shared" si="50"/>
        <v>0</v>
      </c>
      <c r="BF22" s="15">
        <f t="shared" si="51"/>
        <v>0</v>
      </c>
      <c r="BG22" s="15">
        <f t="shared" si="52"/>
        <v>0</v>
      </c>
      <c r="BH22" s="15">
        <f t="shared" si="53"/>
        <v>0</v>
      </c>
      <c r="BI22" s="15">
        <f t="shared" si="54"/>
        <v>0</v>
      </c>
      <c r="BJ22" s="15">
        <f t="shared" si="55"/>
        <v>0</v>
      </c>
      <c r="BK22" s="15">
        <f t="shared" si="56"/>
        <v>0</v>
      </c>
      <c r="BL22" s="15">
        <f t="shared" si="57"/>
        <v>0</v>
      </c>
      <c r="BM22" s="15">
        <f t="shared" si="58"/>
        <v>0</v>
      </c>
      <c r="BN22" s="15">
        <f t="shared" si="59"/>
        <v>0</v>
      </c>
      <c r="BO22" s="12">
        <f t="shared" si="41"/>
        <v>3.29</v>
      </c>
    </row>
    <row r="23" spans="10:72" ht="16.2">
      <c r="AF23" s="2">
        <v>46024</v>
      </c>
      <c r="AG23" s="3" t="s">
        <v>350</v>
      </c>
      <c r="AH23" s="7"/>
      <c r="AI23" s="8"/>
      <c r="AJ23" s="4">
        <v>750</v>
      </c>
      <c r="AK23" t="s">
        <v>648</v>
      </c>
      <c r="AL23" t="s">
        <v>866</v>
      </c>
      <c r="AP23" s="35">
        <v>38</v>
      </c>
      <c r="AQ23" s="35">
        <v>1.1000000000000001</v>
      </c>
      <c r="AR23" s="35">
        <v>1</v>
      </c>
      <c r="AT23" s="20" t="s">
        <v>155</v>
      </c>
      <c r="AU23" s="19">
        <v>46143</v>
      </c>
      <c r="AV23" s="19">
        <v>46173</v>
      </c>
      <c r="AW23" s="15">
        <f t="shared" si="42"/>
        <v>0</v>
      </c>
      <c r="AX23" s="15">
        <f t="shared" si="43"/>
        <v>0</v>
      </c>
      <c r="AY23" s="15">
        <f t="shared" si="44"/>
        <v>0</v>
      </c>
      <c r="AZ23" s="15">
        <f t="shared" si="45"/>
        <v>0</v>
      </c>
      <c r="BA23" s="15">
        <f t="shared" si="46"/>
        <v>0</v>
      </c>
      <c r="BB23" s="15">
        <f t="shared" si="47"/>
        <v>0</v>
      </c>
      <c r="BC23" s="15">
        <f t="shared" si="48"/>
        <v>0</v>
      </c>
      <c r="BD23" s="15">
        <f t="shared" si="49"/>
        <v>0</v>
      </c>
      <c r="BE23" s="15">
        <f t="shared" si="50"/>
        <v>0</v>
      </c>
      <c r="BF23" s="15">
        <f t="shared" si="51"/>
        <v>0</v>
      </c>
      <c r="BG23" s="15">
        <f t="shared" si="52"/>
        <v>2000</v>
      </c>
      <c r="BH23" s="15">
        <f t="shared" si="53"/>
        <v>0</v>
      </c>
      <c r="BI23" s="15">
        <f t="shared" si="54"/>
        <v>0</v>
      </c>
      <c r="BJ23" s="15">
        <f t="shared" si="55"/>
        <v>0</v>
      </c>
      <c r="BK23" s="15">
        <f t="shared" si="56"/>
        <v>0</v>
      </c>
      <c r="BL23" s="15">
        <f t="shared" si="57"/>
        <v>0</v>
      </c>
      <c r="BM23" s="15">
        <f t="shared" si="58"/>
        <v>0</v>
      </c>
      <c r="BN23" s="15">
        <f t="shared" si="59"/>
        <v>0</v>
      </c>
      <c r="BO23" s="12">
        <f t="shared" si="41"/>
        <v>2000</v>
      </c>
    </row>
    <row r="24" spans="10:72" ht="16.2">
      <c r="AF24" s="2">
        <v>46027</v>
      </c>
      <c r="AG24" s="3" t="s">
        <v>805</v>
      </c>
      <c r="AH24" s="7"/>
      <c r="AI24" s="8"/>
      <c r="AJ24" s="4">
        <v>895</v>
      </c>
      <c r="AK24" t="s">
        <v>655</v>
      </c>
      <c r="AL24" t="s">
        <v>867</v>
      </c>
      <c r="AP24" s="35"/>
      <c r="AQ24" s="35"/>
      <c r="AR24" s="35"/>
      <c r="AT24" s="20" t="s">
        <v>156</v>
      </c>
      <c r="AU24" s="19">
        <v>46174</v>
      </c>
      <c r="AV24" s="19">
        <v>46203</v>
      </c>
      <c r="AW24" s="15">
        <f t="shared" si="42"/>
        <v>0</v>
      </c>
      <c r="AX24" s="15">
        <f t="shared" si="43"/>
        <v>0</v>
      </c>
      <c r="AY24" s="15">
        <f t="shared" si="44"/>
        <v>0</v>
      </c>
      <c r="AZ24" s="15">
        <f t="shared" si="45"/>
        <v>0</v>
      </c>
      <c r="BA24" s="15">
        <f t="shared" si="46"/>
        <v>0</v>
      </c>
      <c r="BB24" s="15">
        <f t="shared" si="47"/>
        <v>0</v>
      </c>
      <c r="BC24" s="15">
        <f t="shared" si="48"/>
        <v>0</v>
      </c>
      <c r="BD24" s="15">
        <f t="shared" si="49"/>
        <v>0</v>
      </c>
      <c r="BE24" s="15">
        <f t="shared" si="50"/>
        <v>0</v>
      </c>
      <c r="BF24" s="15">
        <f t="shared" si="51"/>
        <v>0</v>
      </c>
      <c r="BG24" s="15">
        <f t="shared" si="52"/>
        <v>0</v>
      </c>
      <c r="BH24" s="15">
        <f t="shared" si="53"/>
        <v>0</v>
      </c>
      <c r="BI24" s="15">
        <f t="shared" si="54"/>
        <v>0</v>
      </c>
      <c r="BJ24" s="15">
        <f t="shared" si="55"/>
        <v>0</v>
      </c>
      <c r="BK24" s="15">
        <f t="shared" si="56"/>
        <v>0</v>
      </c>
      <c r="BL24" s="15">
        <f t="shared" si="57"/>
        <v>0</v>
      </c>
      <c r="BM24" s="15">
        <f t="shared" si="58"/>
        <v>0</v>
      </c>
      <c r="BN24" s="15">
        <f t="shared" si="59"/>
        <v>0</v>
      </c>
      <c r="BO24" s="12">
        <f t="shared" si="41"/>
        <v>0</v>
      </c>
    </row>
    <row r="25" spans="10:72" ht="16.2">
      <c r="AF25" s="2">
        <v>46027</v>
      </c>
      <c r="AG25" s="3" t="s">
        <v>806</v>
      </c>
      <c r="AH25" s="7"/>
      <c r="AI25" s="8"/>
      <c r="AJ25" s="4">
        <v>2603</v>
      </c>
      <c r="AK25" t="s">
        <v>645</v>
      </c>
      <c r="AP25" s="48">
        <f>AP22/AP23</f>
        <v>19814.814736842109</v>
      </c>
      <c r="AQ25" s="48">
        <f>AQ22*AQ23</f>
        <v>3245.0000000000005</v>
      </c>
      <c r="AR25" s="48">
        <f>AR22*AR23</f>
        <v>17983.89</v>
      </c>
      <c r="AT25" s="20" t="s">
        <v>157</v>
      </c>
      <c r="AU25" s="19">
        <v>46204</v>
      </c>
      <c r="AV25" s="19">
        <v>46234</v>
      </c>
      <c r="AW25" s="15">
        <f t="shared" si="42"/>
        <v>2600</v>
      </c>
      <c r="AX25" s="15">
        <f t="shared" si="43"/>
        <v>0</v>
      </c>
      <c r="AY25" s="15">
        <f t="shared" si="44"/>
        <v>0</v>
      </c>
      <c r="AZ25" s="15">
        <f t="shared" si="45"/>
        <v>0</v>
      </c>
      <c r="BA25" s="15">
        <f t="shared" si="46"/>
        <v>0</v>
      </c>
      <c r="BB25" s="15">
        <f t="shared" si="47"/>
        <v>0</v>
      </c>
      <c r="BC25" s="15">
        <f t="shared" si="48"/>
        <v>0</v>
      </c>
      <c r="BD25" s="15">
        <f t="shared" si="49"/>
        <v>0</v>
      </c>
      <c r="BE25" s="15">
        <f t="shared" si="50"/>
        <v>0</v>
      </c>
      <c r="BF25" s="15">
        <f t="shared" si="51"/>
        <v>0</v>
      </c>
      <c r="BG25" s="15">
        <f t="shared" si="52"/>
        <v>0</v>
      </c>
      <c r="BH25" s="15">
        <f t="shared" si="53"/>
        <v>0</v>
      </c>
      <c r="BI25" s="15">
        <f t="shared" si="54"/>
        <v>0</v>
      </c>
      <c r="BJ25" s="15">
        <f t="shared" si="55"/>
        <v>0</v>
      </c>
      <c r="BK25" s="15">
        <f t="shared" si="56"/>
        <v>0</v>
      </c>
      <c r="BL25" s="15">
        <f t="shared" si="57"/>
        <v>0</v>
      </c>
      <c r="BM25" s="15">
        <f t="shared" si="58"/>
        <v>0</v>
      </c>
      <c r="BN25" s="15">
        <f t="shared" si="59"/>
        <v>0</v>
      </c>
      <c r="BO25" s="12">
        <f t="shared" si="41"/>
        <v>2600</v>
      </c>
    </row>
    <row r="26" spans="10:72" ht="16.2">
      <c r="AF26" s="2">
        <v>46037</v>
      </c>
      <c r="AG26" s="3" t="s">
        <v>350</v>
      </c>
      <c r="AH26" s="7"/>
      <c r="AI26" s="8"/>
      <c r="AJ26" s="4">
        <v>1680.01</v>
      </c>
      <c r="AK26" t="s">
        <v>645</v>
      </c>
      <c r="AL26" t="s">
        <v>868</v>
      </c>
      <c r="AT26" s="20" t="s">
        <v>158</v>
      </c>
      <c r="AU26" s="19">
        <v>46235</v>
      </c>
      <c r="AV26" s="19">
        <v>46265</v>
      </c>
      <c r="AW26" s="15">
        <f t="shared" si="42"/>
        <v>0</v>
      </c>
      <c r="AX26" s="15">
        <f t="shared" si="43"/>
        <v>0</v>
      </c>
      <c r="AY26" s="15">
        <f t="shared" si="44"/>
        <v>0</v>
      </c>
      <c r="AZ26" s="15">
        <f t="shared" si="45"/>
        <v>0</v>
      </c>
      <c r="BA26" s="15">
        <f t="shared" si="46"/>
        <v>0</v>
      </c>
      <c r="BB26" s="15">
        <f t="shared" si="47"/>
        <v>0</v>
      </c>
      <c r="BC26" s="15">
        <f t="shared" si="48"/>
        <v>0</v>
      </c>
      <c r="BD26" s="15">
        <f t="shared" si="49"/>
        <v>0</v>
      </c>
      <c r="BE26" s="15">
        <f t="shared" si="50"/>
        <v>0</v>
      </c>
      <c r="BF26" s="15">
        <f t="shared" si="51"/>
        <v>0</v>
      </c>
      <c r="BG26" s="15">
        <f t="shared" si="52"/>
        <v>0</v>
      </c>
      <c r="BH26" s="15">
        <f t="shared" si="53"/>
        <v>0</v>
      </c>
      <c r="BI26" s="15">
        <f t="shared" si="54"/>
        <v>0</v>
      </c>
      <c r="BJ26" s="15">
        <f t="shared" si="55"/>
        <v>0</v>
      </c>
      <c r="BK26" s="15">
        <f t="shared" si="56"/>
        <v>0</v>
      </c>
      <c r="BL26" s="15">
        <f t="shared" si="57"/>
        <v>0</v>
      </c>
      <c r="BM26" s="15">
        <f t="shared" si="58"/>
        <v>0</v>
      </c>
      <c r="BN26" s="15">
        <f t="shared" si="59"/>
        <v>0</v>
      </c>
      <c r="BO26" s="12">
        <f t="shared" si="41"/>
        <v>0</v>
      </c>
    </row>
    <row r="27" spans="10:72" ht="16.2">
      <c r="AF27" s="2">
        <v>46037</v>
      </c>
      <c r="AG27" s="3" t="s">
        <v>804</v>
      </c>
      <c r="AH27" s="7"/>
      <c r="AI27" s="8"/>
      <c r="AJ27" s="4">
        <v>3948.5</v>
      </c>
      <c r="AK27" t="s">
        <v>657</v>
      </c>
      <c r="AT27" s="20" t="s">
        <v>159</v>
      </c>
      <c r="AU27" s="19">
        <v>46266</v>
      </c>
      <c r="AV27" s="19">
        <v>46295</v>
      </c>
      <c r="AW27" s="15">
        <f t="shared" si="42"/>
        <v>0</v>
      </c>
      <c r="AX27" s="15">
        <f t="shared" si="43"/>
        <v>0</v>
      </c>
      <c r="AY27" s="15">
        <f t="shared" si="44"/>
        <v>0</v>
      </c>
      <c r="AZ27" s="15">
        <f t="shared" si="45"/>
        <v>0</v>
      </c>
      <c r="BA27" s="15">
        <f t="shared" si="46"/>
        <v>0</v>
      </c>
      <c r="BB27" s="15">
        <f t="shared" si="47"/>
        <v>0</v>
      </c>
      <c r="BC27" s="15">
        <f t="shared" si="48"/>
        <v>0</v>
      </c>
      <c r="BD27" s="15">
        <f t="shared" si="49"/>
        <v>0</v>
      </c>
      <c r="BE27" s="15">
        <f t="shared" si="50"/>
        <v>0</v>
      </c>
      <c r="BF27" s="15">
        <f t="shared" si="51"/>
        <v>0</v>
      </c>
      <c r="BG27" s="15">
        <f t="shared" si="52"/>
        <v>0</v>
      </c>
      <c r="BH27" s="15">
        <f t="shared" si="53"/>
        <v>0</v>
      </c>
      <c r="BI27" s="15">
        <f t="shared" si="54"/>
        <v>0</v>
      </c>
      <c r="BJ27" s="15">
        <f t="shared" si="55"/>
        <v>0</v>
      </c>
      <c r="BK27" s="15">
        <f t="shared" si="56"/>
        <v>0</v>
      </c>
      <c r="BL27" s="15">
        <f t="shared" si="57"/>
        <v>0</v>
      </c>
      <c r="BM27" s="15">
        <f t="shared" si="58"/>
        <v>0</v>
      </c>
      <c r="BN27" s="15">
        <f t="shared" si="59"/>
        <v>0</v>
      </c>
      <c r="BO27" s="12">
        <f t="shared" si="41"/>
        <v>0</v>
      </c>
    </row>
    <row r="28" spans="10:72" ht="16.2">
      <c r="AF28" s="2">
        <v>46038</v>
      </c>
      <c r="AG28" s="3" t="s">
        <v>804</v>
      </c>
      <c r="AH28" s="7"/>
      <c r="AI28" s="8"/>
      <c r="AJ28" s="4">
        <v>4040</v>
      </c>
      <c r="AK28" t="s">
        <v>657</v>
      </c>
      <c r="AT28" s="20" t="s">
        <v>160</v>
      </c>
      <c r="AU28" s="19">
        <v>46296</v>
      </c>
      <c r="AV28" s="19">
        <v>46326</v>
      </c>
      <c r="AW28" s="15">
        <f t="shared" si="42"/>
        <v>0</v>
      </c>
      <c r="AX28" s="15">
        <f t="shared" si="43"/>
        <v>0</v>
      </c>
      <c r="AY28" s="15">
        <f t="shared" si="44"/>
        <v>0</v>
      </c>
      <c r="AZ28" s="15">
        <f t="shared" si="45"/>
        <v>0</v>
      </c>
      <c r="BA28" s="15">
        <f t="shared" si="46"/>
        <v>0</v>
      </c>
      <c r="BB28" s="15">
        <f t="shared" si="47"/>
        <v>0</v>
      </c>
      <c r="BC28" s="15">
        <f t="shared" si="48"/>
        <v>0</v>
      </c>
      <c r="BD28" s="15">
        <f t="shared" si="49"/>
        <v>0</v>
      </c>
      <c r="BE28" s="15">
        <f t="shared" si="50"/>
        <v>0</v>
      </c>
      <c r="BF28" s="15">
        <f t="shared" si="51"/>
        <v>0</v>
      </c>
      <c r="BG28" s="15">
        <f t="shared" si="52"/>
        <v>0</v>
      </c>
      <c r="BH28" s="15">
        <f t="shared" si="53"/>
        <v>0</v>
      </c>
      <c r="BI28" s="15">
        <f t="shared" si="54"/>
        <v>0</v>
      </c>
      <c r="BJ28" s="15">
        <f t="shared" si="55"/>
        <v>0</v>
      </c>
      <c r="BK28" s="15">
        <f t="shared" si="56"/>
        <v>0</v>
      </c>
      <c r="BL28" s="15">
        <f t="shared" si="57"/>
        <v>0</v>
      </c>
      <c r="BM28" s="15">
        <f t="shared" si="58"/>
        <v>0</v>
      </c>
      <c r="BN28" s="15">
        <f t="shared" si="59"/>
        <v>0</v>
      </c>
      <c r="BO28" s="12">
        <f t="shared" si="41"/>
        <v>0</v>
      </c>
    </row>
    <row r="29" spans="10:72" ht="16.2">
      <c r="AF29" s="2">
        <v>46039</v>
      </c>
      <c r="AG29" s="3" t="s">
        <v>350</v>
      </c>
      <c r="AH29" s="7"/>
      <c r="AI29" s="8"/>
      <c r="AJ29" s="4">
        <v>420</v>
      </c>
      <c r="AK29" t="s">
        <v>648</v>
      </c>
      <c r="AT29" s="20" t="s">
        <v>161</v>
      </c>
      <c r="AU29" s="19">
        <v>46327</v>
      </c>
      <c r="AV29" s="19">
        <v>46356</v>
      </c>
      <c r="AW29" s="15">
        <f t="shared" si="42"/>
        <v>0</v>
      </c>
      <c r="AX29" s="15">
        <f t="shared" si="43"/>
        <v>0</v>
      </c>
      <c r="AY29" s="15">
        <f t="shared" si="44"/>
        <v>0</v>
      </c>
      <c r="AZ29" s="15">
        <f t="shared" si="45"/>
        <v>0</v>
      </c>
      <c r="BA29" s="15">
        <f t="shared" si="46"/>
        <v>0</v>
      </c>
      <c r="BB29" s="15">
        <f t="shared" si="47"/>
        <v>0</v>
      </c>
      <c r="BC29" s="15">
        <f t="shared" si="48"/>
        <v>0</v>
      </c>
      <c r="BD29" s="15">
        <f t="shared" si="49"/>
        <v>0</v>
      </c>
      <c r="BE29" s="15">
        <f t="shared" si="50"/>
        <v>0</v>
      </c>
      <c r="BF29" s="15">
        <f t="shared" si="51"/>
        <v>0</v>
      </c>
      <c r="BG29" s="15">
        <f t="shared" si="52"/>
        <v>0</v>
      </c>
      <c r="BH29" s="15">
        <f t="shared" si="53"/>
        <v>0</v>
      </c>
      <c r="BI29" s="15">
        <f t="shared" si="54"/>
        <v>0</v>
      </c>
      <c r="BJ29" s="15">
        <f t="shared" si="55"/>
        <v>0</v>
      </c>
      <c r="BK29" s="15">
        <f t="shared" si="56"/>
        <v>0</v>
      </c>
      <c r="BL29" s="15">
        <f t="shared" si="57"/>
        <v>0</v>
      </c>
      <c r="BM29" s="15">
        <f t="shared" si="58"/>
        <v>0</v>
      </c>
      <c r="BN29" s="15">
        <f t="shared" si="59"/>
        <v>0</v>
      </c>
      <c r="BO29" s="12">
        <f t="shared" si="41"/>
        <v>0</v>
      </c>
    </row>
    <row r="30" spans="10:72" ht="16.2">
      <c r="AF30" s="2">
        <v>46043</v>
      </c>
      <c r="AG30" s="3" t="s">
        <v>350</v>
      </c>
      <c r="AH30" s="7"/>
      <c r="AI30" s="8"/>
      <c r="AJ30" s="4">
        <v>2800</v>
      </c>
      <c r="AK30" t="s">
        <v>648</v>
      </c>
      <c r="AL30" t="s">
        <v>869</v>
      </c>
      <c r="AT30" s="20" t="s">
        <v>162</v>
      </c>
      <c r="AU30" s="19">
        <v>46357</v>
      </c>
      <c r="AV30" s="19">
        <v>46387</v>
      </c>
      <c r="AW30" s="15">
        <f t="shared" si="42"/>
        <v>0</v>
      </c>
      <c r="AX30" s="15">
        <f t="shared" si="43"/>
        <v>0</v>
      </c>
      <c r="AY30" s="15">
        <f t="shared" si="44"/>
        <v>0</v>
      </c>
      <c r="AZ30" s="15">
        <f t="shared" si="45"/>
        <v>0</v>
      </c>
      <c r="BA30" s="15">
        <f t="shared" si="46"/>
        <v>0</v>
      </c>
      <c r="BB30" s="15">
        <f t="shared" si="47"/>
        <v>0</v>
      </c>
      <c r="BC30" s="15">
        <f t="shared" si="48"/>
        <v>0</v>
      </c>
      <c r="BD30" s="15">
        <f t="shared" si="49"/>
        <v>0</v>
      </c>
      <c r="BE30" s="15">
        <f t="shared" si="50"/>
        <v>0</v>
      </c>
      <c r="BF30" s="15">
        <f t="shared" si="51"/>
        <v>0</v>
      </c>
      <c r="BG30" s="15">
        <f t="shared" si="52"/>
        <v>0</v>
      </c>
      <c r="BH30" s="15">
        <f t="shared" si="53"/>
        <v>0</v>
      </c>
      <c r="BI30" s="15">
        <f t="shared" si="54"/>
        <v>0</v>
      </c>
      <c r="BJ30" s="15">
        <f t="shared" si="55"/>
        <v>0</v>
      </c>
      <c r="BK30" s="15">
        <f t="shared" si="56"/>
        <v>0</v>
      </c>
      <c r="BL30" s="15">
        <f t="shared" si="57"/>
        <v>0</v>
      </c>
      <c r="BM30" s="15">
        <f t="shared" si="58"/>
        <v>0</v>
      </c>
      <c r="BN30" s="15">
        <f t="shared" si="59"/>
        <v>0</v>
      </c>
      <c r="BO30" s="12">
        <f t="shared" si="41"/>
        <v>0</v>
      </c>
    </row>
    <row r="31" spans="10:72">
      <c r="AF31" s="2">
        <v>46043</v>
      </c>
      <c r="AG31" s="3" t="s">
        <v>802</v>
      </c>
      <c r="AH31" s="7"/>
      <c r="AI31" s="8"/>
      <c r="AJ31" s="4">
        <v>27525</v>
      </c>
      <c r="AK31" t="s">
        <v>657</v>
      </c>
      <c r="AT31" s="162" t="s">
        <v>555</v>
      </c>
      <c r="AU31" s="162"/>
      <c r="AV31" s="162"/>
      <c r="AW31" s="158">
        <f>SUM(AW19:AW30)</f>
        <v>9456.99</v>
      </c>
      <c r="AX31" s="158">
        <f t="shared" ref="AX31:BN31" si="61">SUM(AX19:AX30)</f>
        <v>0</v>
      </c>
      <c r="AY31" s="158">
        <f t="shared" si="61"/>
        <v>0</v>
      </c>
      <c r="AZ31" s="158">
        <f t="shared" si="61"/>
        <v>0</v>
      </c>
      <c r="BA31" s="158">
        <f t="shared" si="61"/>
        <v>0</v>
      </c>
      <c r="BB31" s="158">
        <f t="shared" si="61"/>
        <v>0</v>
      </c>
      <c r="BC31" s="158">
        <f t="shared" si="61"/>
        <v>3753.29</v>
      </c>
      <c r="BD31" s="158">
        <f t="shared" si="61"/>
        <v>373.61</v>
      </c>
      <c r="BE31" s="158">
        <f t="shared" si="61"/>
        <v>0</v>
      </c>
      <c r="BF31" s="158">
        <f t="shared" si="61"/>
        <v>0</v>
      </c>
      <c r="BG31" s="158">
        <f t="shared" si="61"/>
        <v>4000</v>
      </c>
      <c r="BH31" s="158">
        <f t="shared" si="61"/>
        <v>0</v>
      </c>
      <c r="BI31" s="158">
        <f t="shared" si="61"/>
        <v>0</v>
      </c>
      <c r="BJ31" s="158">
        <f t="shared" si="61"/>
        <v>0</v>
      </c>
      <c r="BK31" s="158">
        <f t="shared" si="61"/>
        <v>0</v>
      </c>
      <c r="BL31" s="158">
        <f t="shared" si="61"/>
        <v>0</v>
      </c>
      <c r="BM31" s="158">
        <f t="shared" si="61"/>
        <v>0</v>
      </c>
      <c r="BN31" s="158">
        <f t="shared" si="61"/>
        <v>400</v>
      </c>
      <c r="BO31" s="53">
        <f>SUM(BO19:BO30)</f>
        <v>17983.89</v>
      </c>
    </row>
    <row r="32" spans="10:72">
      <c r="AF32" s="2">
        <v>46050</v>
      </c>
      <c r="AG32" s="3" t="s">
        <v>807</v>
      </c>
      <c r="AH32" s="7"/>
      <c r="AI32" s="8"/>
      <c r="AJ32" s="4">
        <v>22000</v>
      </c>
      <c r="AK32" t="s">
        <v>646</v>
      </c>
      <c r="AL32" t="s">
        <v>870</v>
      </c>
    </row>
    <row r="33" spans="32:67">
      <c r="AF33" s="2">
        <v>46050</v>
      </c>
      <c r="AG33" s="3" t="s">
        <v>805</v>
      </c>
      <c r="AH33" s="7"/>
      <c r="AI33" s="8"/>
      <c r="AJ33" s="4">
        <v>865</v>
      </c>
      <c r="AK33" t="s">
        <v>648</v>
      </c>
      <c r="AT33" s="160" t="s">
        <v>139</v>
      </c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</row>
    <row r="34" spans="32:67">
      <c r="AF34" s="2">
        <v>46056</v>
      </c>
      <c r="AG34" s="3" t="s">
        <v>808</v>
      </c>
      <c r="AH34" s="7"/>
      <c r="AI34" s="8"/>
      <c r="AJ34" s="4">
        <v>1212.5</v>
      </c>
      <c r="AK34" t="s">
        <v>656</v>
      </c>
      <c r="AT34" s="29" t="s">
        <v>268</v>
      </c>
      <c r="AU34" s="29" t="s">
        <v>163</v>
      </c>
      <c r="AV34" s="29" t="s">
        <v>271</v>
      </c>
      <c r="AW34" s="29" t="str">
        <f>AW18</f>
        <v>Ruwbouw</v>
      </c>
      <c r="AX34" s="29" t="str">
        <f t="shared" ref="AX34:BN34" si="62">AX18</f>
        <v>Vracht</v>
      </c>
      <c r="AY34" s="29" t="str">
        <f t="shared" si="62"/>
        <v>Dak &amp; Gevel</v>
      </c>
      <c r="AZ34" s="29" t="str">
        <f t="shared" si="62"/>
        <v>Deuren &amp; Ramen</v>
      </c>
      <c r="BA34" s="29" t="str">
        <f t="shared" si="62"/>
        <v>Verf &amp; Chemische Producten</v>
      </c>
      <c r="BB34" s="29" t="str">
        <f t="shared" si="62"/>
        <v>Bevestigingsmateriaal</v>
      </c>
      <c r="BC34" s="29" t="str">
        <f t="shared" si="62"/>
        <v>Elektrisch</v>
      </c>
      <c r="BD34" s="29" t="str">
        <f t="shared" si="62"/>
        <v>Sanitaire</v>
      </c>
      <c r="BE34" s="29" t="str">
        <f t="shared" si="62"/>
        <v>Hout &amp; Plaatmateriaal</v>
      </c>
      <c r="BF34" s="29" t="str">
        <f t="shared" si="62"/>
        <v>Waterafvoer &amp; Drainage</v>
      </c>
      <c r="BG34" s="29" t="str">
        <f t="shared" si="62"/>
        <v>Arbeid</v>
      </c>
      <c r="BH34" s="29" t="str">
        <f t="shared" si="62"/>
        <v>Voeding</v>
      </c>
      <c r="BI34" s="29" t="str">
        <f t="shared" si="62"/>
        <v>Verhuur</v>
      </c>
      <c r="BJ34" s="29" t="str">
        <f t="shared" si="62"/>
        <v>Onderhoud terrein</v>
      </c>
      <c r="BK34" s="29" t="str">
        <f t="shared" si="62"/>
        <v>Meubilair</v>
      </c>
      <c r="BL34" s="29" t="str">
        <f t="shared" si="62"/>
        <v>Huishoudelijke Apparaten</v>
      </c>
      <c r="BM34" s="29" t="str">
        <f t="shared" si="62"/>
        <v>Tuin &amp; Bestrating</v>
      </c>
      <c r="BN34" s="29" t="str">
        <f t="shared" si="62"/>
        <v>Onvoorziene kosten</v>
      </c>
      <c r="BO34" s="50" t="s">
        <v>272</v>
      </c>
    </row>
    <row r="35" spans="32:67" ht="16.2">
      <c r="AF35" s="2">
        <v>46056</v>
      </c>
      <c r="AG35" s="3" t="s">
        <v>350</v>
      </c>
      <c r="AH35" s="7"/>
      <c r="AI35" s="8"/>
      <c r="AJ35" s="4">
        <v>1200</v>
      </c>
      <c r="AK35" t="s">
        <v>657</v>
      </c>
      <c r="AL35" s="131" t="s">
        <v>871</v>
      </c>
      <c r="AT35" s="20" t="s">
        <v>151</v>
      </c>
      <c r="AU35" s="19">
        <v>46023</v>
      </c>
      <c r="AV35" s="19">
        <v>46053</v>
      </c>
      <c r="AW35" s="132">
        <f>SUMIFS($AH:$AH,$AK:$AK,AO$3,$AF:$AF,"&gt;="&amp;$AU35,$AF:$AF,"&lt;="&amp;$AV35)</f>
        <v>0</v>
      </c>
      <c r="AX35" s="132">
        <f>SUMIFS($AH:$AH,$AK:$AK,AO$4,$AF:$AF,"&gt;="&amp;$AU35,$AF:$AF,"&lt;="&amp;$AV35)</f>
        <v>0</v>
      </c>
      <c r="AY35" s="132">
        <f>SUMIFS($AH:$AH,$AK:$AK,AO$5,$AF:$AF,"&gt;="&amp;$AU35,$AF:$AF,"&lt;="&amp;$AV35)</f>
        <v>0</v>
      </c>
      <c r="AZ35" s="132">
        <f>SUMIFS($AH:$AH,$AK:$AK,AO$6,$AF:$AF,"&gt;="&amp;$AU35,$AF:$AF,"&lt;="&amp;$AV35)</f>
        <v>0</v>
      </c>
      <c r="BA35" s="132">
        <f>SUMIFS($AH:$AH,$AK:$AK,AO$7,$AF:$AF,"&gt;="&amp;$AU35,$AF:$AF,"&lt;="&amp;$AV35)</f>
        <v>0</v>
      </c>
      <c r="BB35" s="132">
        <f>SUMIFS($AH:$AH,$AK:$AK,AO$8,$AF:$AF,"&gt;="&amp;$AU35,$AF:$AF,"&lt;="&amp;$AV35)</f>
        <v>0</v>
      </c>
      <c r="BC35" s="132">
        <f>SUMIFS($AH:$AH,$AK:$AK,AO$9,$AF:$AF,"&gt;="&amp;$AU35,$AF:$AF,"&lt;="&amp;$AV35)</f>
        <v>0</v>
      </c>
      <c r="BD35" s="132">
        <f>SUMIFS($AH:$AH,$AK:$AK,AO$10,$AF:$AF,"&gt;="&amp;$AU35,$AF:$AF,"&lt;="&amp;$AV35)</f>
        <v>0</v>
      </c>
      <c r="BE35" s="132">
        <f>SUMIFS($AH:$AH,$AK:$AK,AO$11,$AF:$AF,"&gt;="&amp;$AU35,$AF:$AF,"&lt;="&amp;$AV35)</f>
        <v>0</v>
      </c>
      <c r="BF35" s="132">
        <f>SUMIFS($AH:$AH,$AK:$AK,AO$12,$AF:$AF,"&gt;="&amp;$AU35,$AF:$AF,"&lt;="&amp;$AV35)</f>
        <v>0</v>
      </c>
      <c r="BG35" s="132">
        <f>SUMIFS($AH:$AH,$AK:$AK,AO$13,$AF:$AF,"&gt;="&amp;$AU35,$AF:$AF,"&lt;="&amp;$AV35)</f>
        <v>0</v>
      </c>
      <c r="BH35" s="132">
        <f>SUMIFS($AH:$AH,$AK:$AK,AO$14,$AF:$AF,"&gt;="&amp;$AU35,$AF:$AF,"&lt;="&amp;$AV35)</f>
        <v>0</v>
      </c>
      <c r="BI35" s="132">
        <f>SUMIFS($AH:$AH,$AK:$AK,AO$15,$AF:$AF,"&gt;="&amp;$AU35,$AF:$AF,"&lt;="&amp;$AV35)</f>
        <v>0</v>
      </c>
      <c r="BJ35" s="132">
        <f>SUMIFS($AH:$AH,$AK:$AK,AO$16,$AF:$AF,"&gt;="&amp;$AU35,$AF:$AF,"&lt;="&amp;$AV35)</f>
        <v>0</v>
      </c>
      <c r="BK35" s="132">
        <f>SUMIFS($AH:$AH,$AK:$AK,AO$17,$AF:$AF,"&gt;="&amp;$AU35,$AF:$AF,"&lt;="&amp;$AV35)</f>
        <v>0</v>
      </c>
      <c r="BL35" s="132">
        <f>SUMIFS($AH:$AH,$AK:$AK,AO$18,$AF:$AF,"&gt;="&amp;$AU35,$AF:$AF,"&lt;="&amp;$AV35)</f>
        <v>0</v>
      </c>
      <c r="BM35" s="132">
        <f>SUMIFS($AH:$AH,$AK:$AK,AO$19,$AF:$AF,"&gt;="&amp;$AU35,$AF:$AF,"&lt;="&amp;$AV35)</f>
        <v>0</v>
      </c>
      <c r="BN35" s="132">
        <f>SUMIFS($AH:$AH,$AK:$AK,AO$20,$AF:$AF,"&gt;="&amp;$AU35,$AF:$AF,"&lt;="&amp;$AV35)</f>
        <v>0</v>
      </c>
      <c r="BO35" s="10">
        <f t="shared" ref="BO35:BO46" si="63">SUM(AW35:BN35)</f>
        <v>0</v>
      </c>
    </row>
    <row r="36" spans="32:67" ht="16.2">
      <c r="AF36" s="2">
        <v>46056</v>
      </c>
      <c r="AG36" s="3" t="s">
        <v>803</v>
      </c>
      <c r="AH36" s="7"/>
      <c r="AI36" s="8"/>
      <c r="AJ36" s="4">
        <v>562.5</v>
      </c>
      <c r="AK36" t="s">
        <v>645</v>
      </c>
      <c r="AL36" t="s">
        <v>872</v>
      </c>
      <c r="AT36" s="20" t="s">
        <v>152</v>
      </c>
      <c r="AU36" s="19">
        <v>46054</v>
      </c>
      <c r="AV36" s="19">
        <v>46081</v>
      </c>
      <c r="AW36" s="132">
        <f t="shared" ref="AW36:AW46" si="64">SUMIFS($AH:$AH,$AK:$AK,AO$3,$AF:$AF,"&gt;="&amp;$AU36,$AF:$AF,"&lt;="&amp;$AV36)</f>
        <v>0</v>
      </c>
      <c r="AX36" s="132">
        <f t="shared" ref="AX36:AX46" si="65">SUMIFS($AH:$AH,$AK:$AK,AO$4,$AF:$AF,"&gt;="&amp;$AU36,$AF:$AF,"&lt;="&amp;$AV36)</f>
        <v>0</v>
      </c>
      <c r="AY36" s="132">
        <f t="shared" ref="AY36:AY46" si="66">SUMIFS($AH:$AH,$AK:$AK,AO$5,$AF:$AF,"&gt;="&amp;$AU36,$AF:$AF,"&lt;="&amp;$AV36)</f>
        <v>0</v>
      </c>
      <c r="AZ36" s="132">
        <f t="shared" ref="AZ36:AZ46" si="67">SUMIFS($AH:$AH,$AK:$AK,AO$6,$AF:$AF,"&gt;="&amp;$AU36,$AF:$AF,"&lt;="&amp;$AV36)</f>
        <v>0</v>
      </c>
      <c r="BA36" s="132">
        <f t="shared" ref="BA36:BA46" si="68">SUMIFS($AH:$AH,$AK:$AK,AO$7,$AF:$AF,"&gt;="&amp;$AU36,$AF:$AF,"&lt;="&amp;$AV36)</f>
        <v>0</v>
      </c>
      <c r="BB36" s="132">
        <f t="shared" ref="BB36:BB46" si="69">SUMIFS($AH:$AH,$AK:$AK,AO$8,$AF:$AF,"&gt;="&amp;$AU36,$AF:$AF,"&lt;="&amp;$AV36)</f>
        <v>0</v>
      </c>
      <c r="BC36" s="132">
        <f t="shared" ref="BC36:BC46" si="70">SUMIFS($AH:$AH,$AK:$AK,AO$9,$AF:$AF,"&gt;="&amp;$AU36,$AF:$AF,"&lt;="&amp;$AV36)</f>
        <v>0</v>
      </c>
      <c r="BD36" s="132">
        <f t="shared" ref="BD36:BD46" si="71">SUMIFS($AH:$AH,$AK:$AK,AO$10,$AF:$AF,"&gt;="&amp;$AU36,$AF:$AF,"&lt;="&amp;$AV36)</f>
        <v>0</v>
      </c>
      <c r="BE36" s="132">
        <f t="shared" ref="BE36:BE46" si="72">SUMIFS($AH:$AH,$AK:$AK,AO$11,$AF:$AF,"&gt;="&amp;$AU36,$AF:$AF,"&lt;="&amp;$AV36)</f>
        <v>0</v>
      </c>
      <c r="BF36" s="132">
        <f t="shared" ref="BF36:BF46" si="73">SUMIFS($AH:$AH,$AK:$AK,AO$12,$AF:$AF,"&gt;="&amp;$AU36,$AF:$AF,"&lt;="&amp;$AV36)</f>
        <v>0</v>
      </c>
      <c r="BG36" s="132">
        <f t="shared" ref="BG36:BG46" si="74">SUMIFS($AH:$AH,$AK:$AK,AO$13,$AF:$AF,"&gt;="&amp;$AU36,$AF:$AF,"&lt;="&amp;$AV36)</f>
        <v>2950</v>
      </c>
      <c r="BH36" s="132">
        <f t="shared" ref="BH36:BH46" si="75">SUMIFS($AH:$AH,$AK:$AK,AO$14,$AF:$AF,"&gt;="&amp;$AU36,$AF:$AF,"&lt;="&amp;$AV36)</f>
        <v>0</v>
      </c>
      <c r="BI36" s="132">
        <f t="shared" ref="BI36:BI46" si="76">SUMIFS($AH:$AH,$AK:$AK,AO$15,$AF:$AF,"&gt;="&amp;$AU36,$AF:$AF,"&lt;="&amp;$AV36)</f>
        <v>0</v>
      </c>
      <c r="BJ36" s="132">
        <f t="shared" ref="BJ36:BJ46" si="77">SUMIFS($AH:$AH,$AK:$AK,AO$16,$AF:$AF,"&gt;="&amp;$AU36,$AF:$AF,"&lt;="&amp;$AV36)</f>
        <v>0</v>
      </c>
      <c r="BK36" s="132">
        <f t="shared" ref="BK36:BK46" si="78">SUMIFS($AH:$AH,$AK:$AK,AO$17,$AF:$AF,"&gt;="&amp;$AU36,$AF:$AF,"&lt;="&amp;$AV36)</f>
        <v>0</v>
      </c>
      <c r="BL36" s="132">
        <f t="shared" ref="BL36:BL46" si="79">SUMIFS($AH:$AH,$AK:$AK,AO$18,$AF:$AF,"&gt;="&amp;$AU36,$AF:$AF,"&lt;="&amp;$AV36)</f>
        <v>0</v>
      </c>
      <c r="BM36" s="132">
        <f t="shared" ref="BM36:BM46" si="80">SUMIFS($AH:$AH,$AK:$AK,AO$19,$AF:$AF,"&gt;="&amp;$AU36,$AF:$AF,"&lt;="&amp;$AV36)</f>
        <v>0</v>
      </c>
      <c r="BN36" s="132">
        <f t="shared" ref="BN36:BN46" si="81">SUMIFS($AH:$AH,$AK:$AK,AO$20,$AF:$AF,"&gt;="&amp;$AU36,$AF:$AF,"&lt;="&amp;$AV36)</f>
        <v>0</v>
      </c>
      <c r="BO36" s="10">
        <f t="shared" si="63"/>
        <v>2950</v>
      </c>
    </row>
    <row r="37" spans="32:67" ht="16.2">
      <c r="AF37" s="2">
        <v>46056</v>
      </c>
      <c r="AG37" s="3" t="s">
        <v>809</v>
      </c>
      <c r="AH37" s="7"/>
      <c r="AI37" s="8"/>
      <c r="AJ37" s="4">
        <v>750</v>
      </c>
      <c r="AK37" t="s">
        <v>941</v>
      </c>
      <c r="AL37" s="131" t="s">
        <v>873</v>
      </c>
      <c r="AT37" s="20" t="s">
        <v>153</v>
      </c>
      <c r="AU37" s="19">
        <v>46082</v>
      </c>
      <c r="AV37" s="19">
        <v>46112</v>
      </c>
      <c r="AW37" s="132">
        <f t="shared" si="64"/>
        <v>0</v>
      </c>
      <c r="AX37" s="132">
        <f t="shared" si="65"/>
        <v>0</v>
      </c>
      <c r="AY37" s="132">
        <f t="shared" si="66"/>
        <v>0</v>
      </c>
      <c r="AZ37" s="132">
        <f t="shared" si="67"/>
        <v>0</v>
      </c>
      <c r="BA37" s="132">
        <f t="shared" si="68"/>
        <v>0</v>
      </c>
      <c r="BB37" s="132">
        <f t="shared" si="69"/>
        <v>0</v>
      </c>
      <c r="BC37" s="132">
        <f t="shared" si="70"/>
        <v>0</v>
      </c>
      <c r="BD37" s="132">
        <f t="shared" si="71"/>
        <v>0</v>
      </c>
      <c r="BE37" s="132">
        <f t="shared" si="72"/>
        <v>0</v>
      </c>
      <c r="BF37" s="132">
        <f t="shared" si="73"/>
        <v>0</v>
      </c>
      <c r="BG37" s="132">
        <f t="shared" si="74"/>
        <v>0</v>
      </c>
      <c r="BH37" s="132">
        <f t="shared" si="75"/>
        <v>0</v>
      </c>
      <c r="BI37" s="132">
        <f t="shared" si="76"/>
        <v>0</v>
      </c>
      <c r="BJ37" s="132">
        <f t="shared" si="77"/>
        <v>0</v>
      </c>
      <c r="BK37" s="132">
        <f t="shared" si="78"/>
        <v>0</v>
      </c>
      <c r="BL37" s="132">
        <f t="shared" si="79"/>
        <v>0</v>
      </c>
      <c r="BM37" s="132">
        <f t="shared" si="80"/>
        <v>0</v>
      </c>
      <c r="BN37" s="132">
        <f t="shared" si="81"/>
        <v>0</v>
      </c>
      <c r="BO37" s="10">
        <f t="shared" si="63"/>
        <v>0</v>
      </c>
    </row>
    <row r="38" spans="32:67" ht="16.2">
      <c r="AF38" s="2">
        <v>46057</v>
      </c>
      <c r="AG38" s="3" t="s">
        <v>350</v>
      </c>
      <c r="AH38" s="7"/>
      <c r="AI38" s="8">
        <v>149.99</v>
      </c>
      <c r="AJ38" s="4"/>
      <c r="AK38" t="s">
        <v>645</v>
      </c>
      <c r="AL38" t="s">
        <v>874</v>
      </c>
      <c r="AT38" s="20" t="s">
        <v>154</v>
      </c>
      <c r="AU38" s="19">
        <v>46113</v>
      </c>
      <c r="AV38" s="19">
        <v>46142</v>
      </c>
      <c r="AW38" s="132">
        <f t="shared" si="64"/>
        <v>0</v>
      </c>
      <c r="AX38" s="132">
        <f t="shared" si="65"/>
        <v>0</v>
      </c>
      <c r="AY38" s="132">
        <f t="shared" si="66"/>
        <v>0</v>
      </c>
      <c r="AZ38" s="132">
        <f t="shared" si="67"/>
        <v>0</v>
      </c>
      <c r="BA38" s="132">
        <f t="shared" si="68"/>
        <v>0</v>
      </c>
      <c r="BB38" s="132">
        <f t="shared" si="69"/>
        <v>0</v>
      </c>
      <c r="BC38" s="132">
        <f t="shared" si="70"/>
        <v>0</v>
      </c>
      <c r="BD38" s="132">
        <f t="shared" si="71"/>
        <v>0</v>
      </c>
      <c r="BE38" s="132">
        <f t="shared" si="72"/>
        <v>0</v>
      </c>
      <c r="BF38" s="132">
        <f t="shared" si="73"/>
        <v>0</v>
      </c>
      <c r="BG38" s="132">
        <f t="shared" si="74"/>
        <v>0</v>
      </c>
      <c r="BH38" s="132">
        <f t="shared" si="75"/>
        <v>0</v>
      </c>
      <c r="BI38" s="132">
        <f t="shared" si="76"/>
        <v>0</v>
      </c>
      <c r="BJ38" s="132">
        <f t="shared" si="77"/>
        <v>0</v>
      </c>
      <c r="BK38" s="132">
        <f t="shared" si="78"/>
        <v>0</v>
      </c>
      <c r="BL38" s="132">
        <f t="shared" si="79"/>
        <v>0</v>
      </c>
      <c r="BM38" s="132">
        <f t="shared" si="80"/>
        <v>0</v>
      </c>
      <c r="BN38" s="132">
        <f t="shared" si="81"/>
        <v>0</v>
      </c>
      <c r="BO38" s="10">
        <f t="shared" si="63"/>
        <v>0</v>
      </c>
    </row>
    <row r="39" spans="32:67" ht="16.2">
      <c r="AF39" s="2">
        <v>46058</v>
      </c>
      <c r="AG39" s="3" t="s">
        <v>807</v>
      </c>
      <c r="AH39" s="7"/>
      <c r="AI39" s="8"/>
      <c r="AJ39" s="4">
        <v>800</v>
      </c>
      <c r="AK39" t="s">
        <v>646</v>
      </c>
      <c r="AL39" t="s">
        <v>870</v>
      </c>
      <c r="AT39" s="20" t="s">
        <v>155</v>
      </c>
      <c r="AU39" s="19">
        <v>46143</v>
      </c>
      <c r="AV39" s="19">
        <v>46173</v>
      </c>
      <c r="AW39" s="132">
        <f t="shared" si="64"/>
        <v>0</v>
      </c>
      <c r="AX39" s="132">
        <f t="shared" si="65"/>
        <v>0</v>
      </c>
      <c r="AY39" s="132">
        <f t="shared" si="66"/>
        <v>0</v>
      </c>
      <c r="AZ39" s="132">
        <f t="shared" si="67"/>
        <v>0</v>
      </c>
      <c r="BA39" s="132">
        <f t="shared" si="68"/>
        <v>0</v>
      </c>
      <c r="BB39" s="132">
        <f t="shared" si="69"/>
        <v>0</v>
      </c>
      <c r="BC39" s="132">
        <f t="shared" si="70"/>
        <v>0</v>
      </c>
      <c r="BD39" s="132">
        <f t="shared" si="71"/>
        <v>0</v>
      </c>
      <c r="BE39" s="132">
        <f t="shared" si="72"/>
        <v>0</v>
      </c>
      <c r="BF39" s="132">
        <f t="shared" si="73"/>
        <v>0</v>
      </c>
      <c r="BG39" s="132">
        <f t="shared" si="74"/>
        <v>0</v>
      </c>
      <c r="BH39" s="132">
        <f t="shared" si="75"/>
        <v>0</v>
      </c>
      <c r="BI39" s="132">
        <f t="shared" si="76"/>
        <v>0</v>
      </c>
      <c r="BJ39" s="132">
        <f t="shared" si="77"/>
        <v>0</v>
      </c>
      <c r="BK39" s="132">
        <f t="shared" si="78"/>
        <v>0</v>
      </c>
      <c r="BL39" s="132">
        <f t="shared" si="79"/>
        <v>0</v>
      </c>
      <c r="BM39" s="132">
        <f t="shared" si="80"/>
        <v>0</v>
      </c>
      <c r="BN39" s="132">
        <f t="shared" si="81"/>
        <v>0</v>
      </c>
      <c r="BO39" s="10">
        <f t="shared" si="63"/>
        <v>0</v>
      </c>
    </row>
    <row r="40" spans="32:67" ht="16.2">
      <c r="AF40" s="2">
        <v>46058</v>
      </c>
      <c r="AG40" s="3" t="s">
        <v>805</v>
      </c>
      <c r="AH40" s="7"/>
      <c r="AI40" s="8"/>
      <c r="AJ40" s="4">
        <v>785</v>
      </c>
      <c r="AK40" t="s">
        <v>648</v>
      </c>
      <c r="AL40" t="s">
        <v>875</v>
      </c>
      <c r="AT40" s="20" t="s">
        <v>156</v>
      </c>
      <c r="AU40" s="19">
        <v>46174</v>
      </c>
      <c r="AV40" s="19">
        <v>46203</v>
      </c>
      <c r="AW40" s="132">
        <f t="shared" si="64"/>
        <v>0</v>
      </c>
      <c r="AX40" s="132">
        <f t="shared" si="65"/>
        <v>0</v>
      </c>
      <c r="AY40" s="132">
        <f t="shared" si="66"/>
        <v>0</v>
      </c>
      <c r="AZ40" s="132">
        <f t="shared" si="67"/>
        <v>0</v>
      </c>
      <c r="BA40" s="132">
        <f t="shared" si="68"/>
        <v>0</v>
      </c>
      <c r="BB40" s="132">
        <f t="shared" si="69"/>
        <v>0</v>
      </c>
      <c r="BC40" s="132">
        <f t="shared" si="70"/>
        <v>0</v>
      </c>
      <c r="BD40" s="132">
        <f t="shared" si="71"/>
        <v>0</v>
      </c>
      <c r="BE40" s="132">
        <f t="shared" si="72"/>
        <v>0</v>
      </c>
      <c r="BF40" s="132">
        <f t="shared" si="73"/>
        <v>0</v>
      </c>
      <c r="BG40" s="132">
        <f t="shared" si="74"/>
        <v>0</v>
      </c>
      <c r="BH40" s="132">
        <f t="shared" si="75"/>
        <v>0</v>
      </c>
      <c r="BI40" s="132">
        <f t="shared" si="76"/>
        <v>0</v>
      </c>
      <c r="BJ40" s="132">
        <f t="shared" si="77"/>
        <v>0</v>
      </c>
      <c r="BK40" s="132">
        <f t="shared" si="78"/>
        <v>0</v>
      </c>
      <c r="BL40" s="132">
        <f t="shared" si="79"/>
        <v>0</v>
      </c>
      <c r="BM40" s="132">
        <f t="shared" si="80"/>
        <v>0</v>
      </c>
      <c r="BN40" s="132">
        <f t="shared" si="81"/>
        <v>0</v>
      </c>
      <c r="BO40" s="10">
        <f t="shared" si="63"/>
        <v>0</v>
      </c>
    </row>
    <row r="41" spans="32:67" ht="16.2">
      <c r="AF41" s="2">
        <v>46059</v>
      </c>
      <c r="AG41" s="3" t="s">
        <v>227</v>
      </c>
      <c r="AH41" s="7"/>
      <c r="AI41" s="8"/>
      <c r="AJ41" s="4">
        <v>3285</v>
      </c>
      <c r="AK41" t="s">
        <v>656</v>
      </c>
      <c r="AT41" s="20" t="s">
        <v>157</v>
      </c>
      <c r="AU41" s="19">
        <v>46204</v>
      </c>
      <c r="AV41" s="19">
        <v>46234</v>
      </c>
      <c r="AW41" s="132">
        <f t="shared" si="64"/>
        <v>0</v>
      </c>
      <c r="AX41" s="132">
        <f t="shared" si="65"/>
        <v>0</v>
      </c>
      <c r="AY41" s="132">
        <f t="shared" si="66"/>
        <v>0</v>
      </c>
      <c r="AZ41" s="132">
        <f t="shared" si="67"/>
        <v>0</v>
      </c>
      <c r="BA41" s="132">
        <f t="shared" si="68"/>
        <v>0</v>
      </c>
      <c r="BB41" s="132">
        <f t="shared" si="69"/>
        <v>0</v>
      </c>
      <c r="BC41" s="132">
        <f t="shared" si="70"/>
        <v>0</v>
      </c>
      <c r="BD41" s="132">
        <f t="shared" si="71"/>
        <v>0</v>
      </c>
      <c r="BE41" s="132">
        <f t="shared" si="72"/>
        <v>0</v>
      </c>
      <c r="BF41" s="132">
        <f t="shared" si="73"/>
        <v>0</v>
      </c>
      <c r="BG41" s="132">
        <f t="shared" si="74"/>
        <v>0</v>
      </c>
      <c r="BH41" s="132">
        <f t="shared" si="75"/>
        <v>0</v>
      </c>
      <c r="BI41" s="132">
        <f t="shared" si="76"/>
        <v>0</v>
      </c>
      <c r="BJ41" s="132">
        <f t="shared" si="77"/>
        <v>0</v>
      </c>
      <c r="BK41" s="132">
        <f t="shared" si="78"/>
        <v>0</v>
      </c>
      <c r="BL41" s="132">
        <f t="shared" si="79"/>
        <v>0</v>
      </c>
      <c r="BM41" s="132">
        <f t="shared" si="80"/>
        <v>0</v>
      </c>
      <c r="BN41" s="132">
        <f t="shared" si="81"/>
        <v>0</v>
      </c>
      <c r="BO41" s="10">
        <f t="shared" si="63"/>
        <v>0</v>
      </c>
    </row>
    <row r="42" spans="32:67" ht="16.2">
      <c r="AF42" s="2">
        <v>46062</v>
      </c>
      <c r="AG42" s="3" t="s">
        <v>803</v>
      </c>
      <c r="AH42" s="7"/>
      <c r="AI42" s="8"/>
      <c r="AJ42" s="4">
        <v>3000</v>
      </c>
      <c r="AK42" t="s">
        <v>645</v>
      </c>
      <c r="AL42" t="s">
        <v>876</v>
      </c>
      <c r="AT42" s="20" t="s">
        <v>158</v>
      </c>
      <c r="AU42" s="19">
        <v>46235</v>
      </c>
      <c r="AV42" s="19">
        <v>46265</v>
      </c>
      <c r="AW42" s="132">
        <f t="shared" si="64"/>
        <v>0</v>
      </c>
      <c r="AX42" s="132">
        <f t="shared" si="65"/>
        <v>0</v>
      </c>
      <c r="AY42" s="132">
        <f t="shared" si="66"/>
        <v>0</v>
      </c>
      <c r="AZ42" s="132">
        <f t="shared" si="67"/>
        <v>0</v>
      </c>
      <c r="BA42" s="132">
        <f t="shared" si="68"/>
        <v>0</v>
      </c>
      <c r="BB42" s="132">
        <f t="shared" si="69"/>
        <v>0</v>
      </c>
      <c r="BC42" s="132">
        <f t="shared" si="70"/>
        <v>0</v>
      </c>
      <c r="BD42" s="132">
        <f t="shared" si="71"/>
        <v>0</v>
      </c>
      <c r="BE42" s="132">
        <f t="shared" si="72"/>
        <v>0</v>
      </c>
      <c r="BF42" s="132">
        <f t="shared" si="73"/>
        <v>0</v>
      </c>
      <c r="BG42" s="132">
        <f t="shared" si="74"/>
        <v>0</v>
      </c>
      <c r="BH42" s="132">
        <f t="shared" si="75"/>
        <v>0</v>
      </c>
      <c r="BI42" s="132">
        <f t="shared" si="76"/>
        <v>0</v>
      </c>
      <c r="BJ42" s="132">
        <f t="shared" si="77"/>
        <v>0</v>
      </c>
      <c r="BK42" s="132">
        <f t="shared" si="78"/>
        <v>0</v>
      </c>
      <c r="BL42" s="132">
        <f t="shared" si="79"/>
        <v>0</v>
      </c>
      <c r="BM42" s="132">
        <f t="shared" si="80"/>
        <v>0</v>
      </c>
      <c r="BN42" s="132">
        <f t="shared" si="81"/>
        <v>0</v>
      </c>
      <c r="BO42" s="10">
        <f t="shared" si="63"/>
        <v>0</v>
      </c>
    </row>
    <row r="43" spans="32:67" ht="16.2">
      <c r="AF43" s="2">
        <v>46062</v>
      </c>
      <c r="AG43" s="3" t="s">
        <v>802</v>
      </c>
      <c r="AH43" s="7"/>
      <c r="AI43" s="8"/>
      <c r="AJ43" s="4">
        <v>10025</v>
      </c>
      <c r="AK43" t="s">
        <v>657</v>
      </c>
      <c r="AT43" s="20" t="s">
        <v>159</v>
      </c>
      <c r="AU43" s="19">
        <v>46266</v>
      </c>
      <c r="AV43" s="19">
        <v>46295</v>
      </c>
      <c r="AW43" s="132">
        <f t="shared" si="64"/>
        <v>0</v>
      </c>
      <c r="AX43" s="132">
        <f t="shared" si="65"/>
        <v>0</v>
      </c>
      <c r="AY43" s="132">
        <f t="shared" si="66"/>
        <v>0</v>
      </c>
      <c r="AZ43" s="132">
        <f t="shared" si="67"/>
        <v>0</v>
      </c>
      <c r="BA43" s="132">
        <f t="shared" si="68"/>
        <v>0</v>
      </c>
      <c r="BB43" s="132">
        <f t="shared" si="69"/>
        <v>0</v>
      </c>
      <c r="BC43" s="132">
        <f t="shared" si="70"/>
        <v>0</v>
      </c>
      <c r="BD43" s="132">
        <f t="shared" si="71"/>
        <v>0</v>
      </c>
      <c r="BE43" s="132">
        <f t="shared" si="72"/>
        <v>0</v>
      </c>
      <c r="BF43" s="132">
        <f t="shared" si="73"/>
        <v>0</v>
      </c>
      <c r="BG43" s="132">
        <f t="shared" si="74"/>
        <v>0</v>
      </c>
      <c r="BH43" s="132">
        <f t="shared" si="75"/>
        <v>0</v>
      </c>
      <c r="BI43" s="132">
        <f t="shared" si="76"/>
        <v>0</v>
      </c>
      <c r="BJ43" s="132">
        <f t="shared" si="77"/>
        <v>0</v>
      </c>
      <c r="BK43" s="132">
        <f t="shared" si="78"/>
        <v>0</v>
      </c>
      <c r="BL43" s="132">
        <f t="shared" si="79"/>
        <v>0</v>
      </c>
      <c r="BM43" s="132">
        <f t="shared" si="80"/>
        <v>0</v>
      </c>
      <c r="BN43" s="132">
        <f t="shared" si="81"/>
        <v>0</v>
      </c>
      <c r="BO43" s="10">
        <f t="shared" si="63"/>
        <v>0</v>
      </c>
    </row>
    <row r="44" spans="32:67" ht="16.2">
      <c r="AF44" s="2">
        <v>46062</v>
      </c>
      <c r="AG44" s="3" t="s">
        <v>103</v>
      </c>
      <c r="AH44" s="7"/>
      <c r="AI44" s="8"/>
      <c r="AJ44" s="4">
        <v>270</v>
      </c>
      <c r="AK44" t="s">
        <v>648</v>
      </c>
      <c r="AT44" s="20" t="s">
        <v>160</v>
      </c>
      <c r="AU44" s="19">
        <v>46296</v>
      </c>
      <c r="AV44" s="19">
        <v>46326</v>
      </c>
      <c r="AW44" s="132">
        <f t="shared" si="64"/>
        <v>0</v>
      </c>
      <c r="AX44" s="132">
        <f t="shared" si="65"/>
        <v>0</v>
      </c>
      <c r="AY44" s="132">
        <f t="shared" si="66"/>
        <v>0</v>
      </c>
      <c r="AZ44" s="132">
        <f t="shared" si="67"/>
        <v>0</v>
      </c>
      <c r="BA44" s="132">
        <f t="shared" si="68"/>
        <v>0</v>
      </c>
      <c r="BB44" s="132">
        <f t="shared" si="69"/>
        <v>0</v>
      </c>
      <c r="BC44" s="132">
        <f t="shared" si="70"/>
        <v>0</v>
      </c>
      <c r="BD44" s="132">
        <f t="shared" si="71"/>
        <v>0</v>
      </c>
      <c r="BE44" s="132">
        <f t="shared" si="72"/>
        <v>0</v>
      </c>
      <c r="BF44" s="132">
        <f t="shared" si="73"/>
        <v>0</v>
      </c>
      <c r="BG44" s="132">
        <f t="shared" si="74"/>
        <v>0</v>
      </c>
      <c r="BH44" s="132">
        <f t="shared" si="75"/>
        <v>0</v>
      </c>
      <c r="BI44" s="132">
        <f t="shared" si="76"/>
        <v>0</v>
      </c>
      <c r="BJ44" s="132">
        <f t="shared" si="77"/>
        <v>0</v>
      </c>
      <c r="BK44" s="132">
        <f t="shared" si="78"/>
        <v>0</v>
      </c>
      <c r="BL44" s="132">
        <f t="shared" si="79"/>
        <v>0</v>
      </c>
      <c r="BM44" s="132">
        <f t="shared" si="80"/>
        <v>0</v>
      </c>
      <c r="BN44" s="132">
        <f t="shared" si="81"/>
        <v>0</v>
      </c>
      <c r="BO44" s="10">
        <f t="shared" si="63"/>
        <v>0</v>
      </c>
    </row>
    <row r="45" spans="32:67" ht="16.2">
      <c r="AF45" s="2">
        <v>46062</v>
      </c>
      <c r="AG45" s="3" t="s">
        <v>103</v>
      </c>
      <c r="AH45" s="7"/>
      <c r="AI45" s="8"/>
      <c r="AJ45" s="4">
        <v>12257.5</v>
      </c>
      <c r="AK45" t="s">
        <v>645</v>
      </c>
      <c r="AT45" s="20" t="s">
        <v>161</v>
      </c>
      <c r="AU45" s="19">
        <v>46327</v>
      </c>
      <c r="AV45" s="19">
        <v>46356</v>
      </c>
      <c r="AW45" s="132">
        <f t="shared" si="64"/>
        <v>0</v>
      </c>
      <c r="AX45" s="132">
        <f t="shared" si="65"/>
        <v>0</v>
      </c>
      <c r="AY45" s="132">
        <f t="shared" si="66"/>
        <v>0</v>
      </c>
      <c r="AZ45" s="132">
        <f t="shared" si="67"/>
        <v>0</v>
      </c>
      <c r="BA45" s="132">
        <f t="shared" si="68"/>
        <v>0</v>
      </c>
      <c r="BB45" s="132">
        <f t="shared" si="69"/>
        <v>0</v>
      </c>
      <c r="BC45" s="132">
        <f t="shared" si="70"/>
        <v>0</v>
      </c>
      <c r="BD45" s="132">
        <f t="shared" si="71"/>
        <v>0</v>
      </c>
      <c r="BE45" s="132">
        <f t="shared" si="72"/>
        <v>0</v>
      </c>
      <c r="BF45" s="132">
        <f t="shared" si="73"/>
        <v>0</v>
      </c>
      <c r="BG45" s="132">
        <f t="shared" si="74"/>
        <v>0</v>
      </c>
      <c r="BH45" s="132">
        <f t="shared" si="75"/>
        <v>0</v>
      </c>
      <c r="BI45" s="132">
        <f t="shared" si="76"/>
        <v>0</v>
      </c>
      <c r="BJ45" s="132">
        <f t="shared" si="77"/>
        <v>0</v>
      </c>
      <c r="BK45" s="132">
        <f t="shared" si="78"/>
        <v>0</v>
      </c>
      <c r="BL45" s="132">
        <f t="shared" si="79"/>
        <v>0</v>
      </c>
      <c r="BM45" s="132">
        <f t="shared" si="80"/>
        <v>0</v>
      </c>
      <c r="BN45" s="132">
        <f t="shared" si="81"/>
        <v>0</v>
      </c>
      <c r="BO45" s="10">
        <f t="shared" si="63"/>
        <v>0</v>
      </c>
    </row>
    <row r="46" spans="32:67" ht="16.2">
      <c r="AF46" s="2">
        <v>46063</v>
      </c>
      <c r="AG46" s="3" t="s">
        <v>103</v>
      </c>
      <c r="AH46" s="7"/>
      <c r="AI46" s="8"/>
      <c r="AJ46" s="4">
        <v>7470</v>
      </c>
      <c r="AK46" t="s">
        <v>645</v>
      </c>
      <c r="AT46" s="20" t="s">
        <v>162</v>
      </c>
      <c r="AU46" s="19">
        <v>46357</v>
      </c>
      <c r="AV46" s="19">
        <v>46387</v>
      </c>
      <c r="AW46" s="132">
        <f t="shared" si="64"/>
        <v>0</v>
      </c>
      <c r="AX46" s="132">
        <f t="shared" si="65"/>
        <v>0</v>
      </c>
      <c r="AY46" s="132">
        <f t="shared" si="66"/>
        <v>0</v>
      </c>
      <c r="AZ46" s="132">
        <f t="shared" si="67"/>
        <v>0</v>
      </c>
      <c r="BA46" s="132">
        <f t="shared" si="68"/>
        <v>0</v>
      </c>
      <c r="BB46" s="132">
        <f t="shared" si="69"/>
        <v>0</v>
      </c>
      <c r="BC46" s="132">
        <f t="shared" si="70"/>
        <v>0</v>
      </c>
      <c r="BD46" s="132">
        <f t="shared" si="71"/>
        <v>0</v>
      </c>
      <c r="BE46" s="132">
        <f t="shared" si="72"/>
        <v>0</v>
      </c>
      <c r="BF46" s="132">
        <f t="shared" si="73"/>
        <v>0</v>
      </c>
      <c r="BG46" s="132">
        <f t="shared" si="74"/>
        <v>0</v>
      </c>
      <c r="BH46" s="132">
        <f t="shared" si="75"/>
        <v>0</v>
      </c>
      <c r="BI46" s="132">
        <f t="shared" si="76"/>
        <v>0</v>
      </c>
      <c r="BJ46" s="132">
        <f t="shared" si="77"/>
        <v>0</v>
      </c>
      <c r="BK46" s="132">
        <f t="shared" si="78"/>
        <v>0</v>
      </c>
      <c r="BL46" s="132">
        <f t="shared" si="79"/>
        <v>0</v>
      </c>
      <c r="BM46" s="132">
        <f t="shared" si="80"/>
        <v>0</v>
      </c>
      <c r="BN46" s="132">
        <f t="shared" si="81"/>
        <v>0</v>
      </c>
      <c r="BO46" s="10">
        <f t="shared" si="63"/>
        <v>0</v>
      </c>
    </row>
    <row r="47" spans="32:67">
      <c r="AF47" s="2">
        <v>46063</v>
      </c>
      <c r="AG47" s="3" t="s">
        <v>226</v>
      </c>
      <c r="AH47" s="7"/>
      <c r="AI47" s="8"/>
      <c r="AJ47" s="4">
        <v>1020</v>
      </c>
      <c r="AK47" t="s">
        <v>656</v>
      </c>
      <c r="AL47" t="s">
        <v>877</v>
      </c>
      <c r="AT47" s="162" t="s">
        <v>555</v>
      </c>
      <c r="AU47" s="162"/>
      <c r="AV47" s="162"/>
      <c r="AW47" s="159">
        <f>SUM(AW35:AW46)</f>
        <v>0</v>
      </c>
      <c r="AX47" s="159">
        <f t="shared" ref="AX47:BN47" si="82">SUM(AX35:AX46)</f>
        <v>0</v>
      </c>
      <c r="AY47" s="159">
        <f t="shared" si="82"/>
        <v>0</v>
      </c>
      <c r="AZ47" s="159">
        <f t="shared" si="82"/>
        <v>0</v>
      </c>
      <c r="BA47" s="159">
        <f t="shared" si="82"/>
        <v>0</v>
      </c>
      <c r="BB47" s="159">
        <f t="shared" si="82"/>
        <v>0</v>
      </c>
      <c r="BC47" s="159">
        <f t="shared" si="82"/>
        <v>0</v>
      </c>
      <c r="BD47" s="159">
        <f t="shared" si="82"/>
        <v>0</v>
      </c>
      <c r="BE47" s="159">
        <f t="shared" si="82"/>
        <v>0</v>
      </c>
      <c r="BF47" s="159">
        <f t="shared" si="82"/>
        <v>0</v>
      </c>
      <c r="BG47" s="159">
        <f t="shared" si="82"/>
        <v>2950</v>
      </c>
      <c r="BH47" s="159">
        <f t="shared" si="82"/>
        <v>0</v>
      </c>
      <c r="BI47" s="159">
        <f t="shared" si="82"/>
        <v>0</v>
      </c>
      <c r="BJ47" s="159">
        <f t="shared" si="82"/>
        <v>0</v>
      </c>
      <c r="BK47" s="159">
        <f t="shared" si="82"/>
        <v>0</v>
      </c>
      <c r="BL47" s="159">
        <f t="shared" si="82"/>
        <v>0</v>
      </c>
      <c r="BM47" s="159">
        <f t="shared" si="82"/>
        <v>0</v>
      </c>
      <c r="BN47" s="159">
        <f t="shared" si="82"/>
        <v>0</v>
      </c>
      <c r="BO47" s="55">
        <f>SUM(BO35:BO46)</f>
        <v>2950</v>
      </c>
    </row>
    <row r="48" spans="32:67">
      <c r="AF48" s="2">
        <v>46063</v>
      </c>
      <c r="AG48" s="3" t="s">
        <v>803</v>
      </c>
      <c r="AH48" s="7"/>
      <c r="AI48" s="8"/>
      <c r="AJ48" s="4">
        <v>1500</v>
      </c>
      <c r="AK48" t="s">
        <v>645</v>
      </c>
      <c r="AL48" t="s">
        <v>878</v>
      </c>
    </row>
    <row r="49" spans="32:38">
      <c r="AF49" s="2">
        <v>46070</v>
      </c>
      <c r="AG49" s="3" t="s">
        <v>227</v>
      </c>
      <c r="AH49" s="7"/>
      <c r="AI49" s="8">
        <v>3210</v>
      </c>
      <c r="AJ49" s="4"/>
      <c r="AK49" t="s">
        <v>645</v>
      </c>
      <c r="AL49" t="s">
        <v>879</v>
      </c>
    </row>
    <row r="50" spans="32:38">
      <c r="AF50" s="2">
        <v>46071</v>
      </c>
      <c r="AG50" s="3" t="s">
        <v>103</v>
      </c>
      <c r="AH50" s="7"/>
      <c r="AI50" s="8"/>
      <c r="AJ50" s="4">
        <v>6859</v>
      </c>
      <c r="AK50" t="s">
        <v>645</v>
      </c>
    </row>
    <row r="51" spans="32:38">
      <c r="AF51" s="2">
        <v>46072</v>
      </c>
      <c r="AG51" s="3" t="s">
        <v>372</v>
      </c>
      <c r="AH51" s="7"/>
      <c r="AI51" s="8"/>
      <c r="AJ51" s="4">
        <v>1965</v>
      </c>
      <c r="AK51" t="s">
        <v>86</v>
      </c>
      <c r="AL51" t="s">
        <v>880</v>
      </c>
    </row>
    <row r="52" spans="32:38">
      <c r="AF52" s="2">
        <v>46072</v>
      </c>
      <c r="AG52" s="3" t="s">
        <v>780</v>
      </c>
      <c r="AH52" s="7">
        <v>2950</v>
      </c>
      <c r="AI52" s="8"/>
      <c r="AJ52" s="4"/>
      <c r="AK52" t="s">
        <v>692</v>
      </c>
      <c r="AL52" t="s">
        <v>881</v>
      </c>
    </row>
    <row r="53" spans="32:38">
      <c r="AF53" s="2">
        <v>46073</v>
      </c>
      <c r="AG53" s="3" t="s">
        <v>808</v>
      </c>
      <c r="AH53" s="7"/>
      <c r="AI53" s="8"/>
      <c r="AJ53" s="4">
        <v>3405</v>
      </c>
      <c r="AK53" t="s">
        <v>656</v>
      </c>
    </row>
    <row r="54" spans="32:38">
      <c r="AF54" s="2">
        <v>46076</v>
      </c>
      <c r="AG54" s="3" t="s">
        <v>808</v>
      </c>
      <c r="AH54" s="7"/>
      <c r="AI54" s="8"/>
      <c r="AJ54" s="4">
        <v>15565</v>
      </c>
      <c r="AK54" t="s">
        <v>656</v>
      </c>
      <c r="AL54" t="s">
        <v>882</v>
      </c>
    </row>
    <row r="55" spans="32:38">
      <c r="AF55" s="2">
        <v>46076</v>
      </c>
      <c r="AG55" s="3" t="s">
        <v>810</v>
      </c>
      <c r="AH55" s="7"/>
      <c r="AI55" s="8"/>
      <c r="AJ55" s="4">
        <v>8418.74</v>
      </c>
      <c r="AK55" t="s">
        <v>656</v>
      </c>
    </row>
    <row r="56" spans="32:38">
      <c r="AF56" s="2">
        <v>46077</v>
      </c>
      <c r="AG56" s="3" t="s">
        <v>681</v>
      </c>
      <c r="AH56" s="7"/>
      <c r="AI56" s="8"/>
      <c r="AJ56" s="4">
        <v>12930</v>
      </c>
      <c r="AK56" t="s">
        <v>656</v>
      </c>
    </row>
    <row r="57" spans="32:38">
      <c r="AF57" s="2">
        <v>46078</v>
      </c>
      <c r="AG57" s="3" t="s">
        <v>811</v>
      </c>
      <c r="AH57" s="7"/>
      <c r="AI57" s="8"/>
      <c r="AJ57" s="4">
        <v>2757.7</v>
      </c>
      <c r="AK57" t="s">
        <v>417</v>
      </c>
    </row>
    <row r="58" spans="32:38">
      <c r="AF58" s="2">
        <v>46078</v>
      </c>
      <c r="AG58" s="3" t="s">
        <v>812</v>
      </c>
      <c r="AH58" s="7"/>
      <c r="AI58" s="8"/>
      <c r="AJ58" s="4">
        <v>820</v>
      </c>
      <c r="AK58" t="s">
        <v>645</v>
      </c>
      <c r="AL58" t="s">
        <v>883</v>
      </c>
    </row>
    <row r="59" spans="32:38">
      <c r="AF59" s="2">
        <v>46078</v>
      </c>
      <c r="AG59" s="3" t="s">
        <v>350</v>
      </c>
      <c r="AH59" s="7"/>
      <c r="AI59" s="8"/>
      <c r="AJ59" s="4">
        <v>4700</v>
      </c>
      <c r="AK59" t="s">
        <v>656</v>
      </c>
      <c r="AL59" t="s">
        <v>884</v>
      </c>
    </row>
    <row r="60" spans="32:38">
      <c r="AF60" s="2">
        <v>46078</v>
      </c>
      <c r="AG60" s="3" t="s">
        <v>350</v>
      </c>
      <c r="AH60" s="7"/>
      <c r="AI60" s="8"/>
      <c r="AJ60" s="4">
        <v>924.99</v>
      </c>
      <c r="AK60" t="s">
        <v>648</v>
      </c>
      <c r="AL60" t="s">
        <v>885</v>
      </c>
    </row>
    <row r="61" spans="32:38">
      <c r="AF61" s="2">
        <v>46079</v>
      </c>
      <c r="AG61" s="3" t="s">
        <v>805</v>
      </c>
      <c r="AH61" s="7"/>
      <c r="AI61" s="8"/>
      <c r="AJ61" s="4">
        <v>1600</v>
      </c>
      <c r="AK61" t="s">
        <v>655</v>
      </c>
    </row>
    <row r="62" spans="32:38">
      <c r="AF62" s="2">
        <v>46080</v>
      </c>
      <c r="AG62" s="3" t="s">
        <v>813</v>
      </c>
      <c r="AH62" s="7"/>
      <c r="AI62" s="8"/>
      <c r="AJ62" s="4">
        <v>7000</v>
      </c>
      <c r="AK62" t="s">
        <v>656</v>
      </c>
    </row>
    <row r="63" spans="32:38">
      <c r="AF63" s="2">
        <v>46080</v>
      </c>
      <c r="AG63" s="3" t="s">
        <v>814</v>
      </c>
      <c r="AH63" s="7"/>
      <c r="AI63" s="8"/>
      <c r="AJ63" s="4">
        <v>6096</v>
      </c>
      <c r="AK63" t="s">
        <v>645</v>
      </c>
      <c r="AL63" t="s">
        <v>886</v>
      </c>
    </row>
    <row r="64" spans="32:38">
      <c r="AF64" s="2">
        <v>46080</v>
      </c>
      <c r="AG64" s="3" t="s">
        <v>815</v>
      </c>
      <c r="AH64" s="7"/>
      <c r="AI64" s="8"/>
      <c r="AJ64" s="4">
        <v>7694.5</v>
      </c>
      <c r="AK64" t="s">
        <v>647</v>
      </c>
      <c r="AL64" t="s">
        <v>887</v>
      </c>
    </row>
    <row r="65" spans="32:38">
      <c r="AF65" s="2">
        <v>46081</v>
      </c>
      <c r="AG65" s="3" t="s">
        <v>816</v>
      </c>
      <c r="AH65" s="7"/>
      <c r="AI65" s="8"/>
      <c r="AJ65" s="4">
        <v>2665</v>
      </c>
      <c r="AK65" t="s">
        <v>655</v>
      </c>
      <c r="AL65" t="s">
        <v>888</v>
      </c>
    </row>
    <row r="66" spans="32:38">
      <c r="AF66" s="2">
        <v>46083</v>
      </c>
      <c r="AG66" s="3" t="s">
        <v>808</v>
      </c>
      <c r="AH66" s="7"/>
      <c r="AI66" s="8"/>
      <c r="AJ66" s="4">
        <v>480</v>
      </c>
      <c r="AK66" t="s">
        <v>656</v>
      </c>
    </row>
    <row r="67" spans="32:38">
      <c r="AF67" s="2">
        <v>46083</v>
      </c>
      <c r="AG67" s="3" t="s">
        <v>808</v>
      </c>
      <c r="AH67" s="7"/>
      <c r="AI67" s="8"/>
      <c r="AJ67" s="4">
        <v>7692.5</v>
      </c>
      <c r="AK67" t="s">
        <v>655</v>
      </c>
      <c r="AL67" t="s">
        <v>888</v>
      </c>
    </row>
    <row r="68" spans="32:38">
      <c r="AF68" s="2">
        <v>46084</v>
      </c>
      <c r="AG68" s="3" t="s">
        <v>808</v>
      </c>
      <c r="AH68" s="7"/>
      <c r="AI68" s="8"/>
      <c r="AJ68" s="4">
        <v>10525</v>
      </c>
      <c r="AK68" t="s">
        <v>656</v>
      </c>
    </row>
    <row r="69" spans="32:38">
      <c r="AF69" s="2">
        <v>46085</v>
      </c>
      <c r="AG69" s="3" t="s">
        <v>817</v>
      </c>
      <c r="AH69" s="7"/>
      <c r="AI69" s="8"/>
      <c r="AJ69" s="4">
        <v>4980</v>
      </c>
      <c r="AK69" t="s">
        <v>417</v>
      </c>
      <c r="AL69" t="s">
        <v>889</v>
      </c>
    </row>
    <row r="70" spans="32:38">
      <c r="AF70" s="2">
        <v>46090</v>
      </c>
      <c r="AG70" s="3" t="s">
        <v>803</v>
      </c>
      <c r="AH70" s="7"/>
      <c r="AI70" s="8"/>
      <c r="AJ70" s="4">
        <v>1500</v>
      </c>
      <c r="AK70" t="s">
        <v>645</v>
      </c>
      <c r="AL70" t="s">
        <v>890</v>
      </c>
    </row>
    <row r="71" spans="32:38">
      <c r="AF71" s="2">
        <v>46090</v>
      </c>
      <c r="AG71" s="3" t="s">
        <v>818</v>
      </c>
      <c r="AH71" s="7"/>
      <c r="AI71" s="8">
        <v>800</v>
      </c>
      <c r="AJ71" s="4"/>
      <c r="AK71" t="s">
        <v>656</v>
      </c>
      <c r="AL71" t="s">
        <v>891</v>
      </c>
    </row>
    <row r="72" spans="32:38">
      <c r="AF72" s="2">
        <v>46090</v>
      </c>
      <c r="AG72" s="3" t="s">
        <v>819</v>
      </c>
      <c r="AH72" s="7"/>
      <c r="AI72" s="8">
        <v>373.61</v>
      </c>
      <c r="AJ72" s="4"/>
      <c r="AK72" t="s">
        <v>417</v>
      </c>
    </row>
    <row r="73" spans="32:38">
      <c r="AF73" s="2">
        <v>46090</v>
      </c>
      <c r="AG73" s="3" t="s">
        <v>820</v>
      </c>
      <c r="AH73" s="7"/>
      <c r="AI73" s="8">
        <v>2200</v>
      </c>
      <c r="AJ73" s="4"/>
      <c r="AK73" t="s">
        <v>656</v>
      </c>
      <c r="AL73" t="s">
        <v>892</v>
      </c>
    </row>
    <row r="74" spans="32:38">
      <c r="AF74" s="2">
        <v>46090</v>
      </c>
      <c r="AG74" s="3" t="s">
        <v>821</v>
      </c>
      <c r="AH74" s="7"/>
      <c r="AI74" s="8">
        <v>750</v>
      </c>
      <c r="AJ74" s="4"/>
      <c r="AK74" t="s">
        <v>656</v>
      </c>
      <c r="AL74" t="s">
        <v>893</v>
      </c>
    </row>
    <row r="75" spans="32:38">
      <c r="AF75" s="2">
        <v>46092</v>
      </c>
      <c r="AG75" s="3" t="s">
        <v>103</v>
      </c>
      <c r="AH75" s="7"/>
      <c r="AI75" s="8"/>
      <c r="AJ75" s="4">
        <v>5100</v>
      </c>
      <c r="AK75" t="s">
        <v>417</v>
      </c>
      <c r="AL75" t="s">
        <v>902</v>
      </c>
    </row>
    <row r="76" spans="32:38">
      <c r="AF76" s="2">
        <v>46093</v>
      </c>
      <c r="AG76" s="3" t="s">
        <v>822</v>
      </c>
      <c r="AH76" s="7"/>
      <c r="AI76" s="8"/>
      <c r="AJ76" s="4">
        <v>590</v>
      </c>
      <c r="AK76" t="s">
        <v>941</v>
      </c>
    </row>
    <row r="77" spans="32:38">
      <c r="AF77" s="2">
        <v>46093</v>
      </c>
      <c r="AG77" s="3" t="s">
        <v>823</v>
      </c>
      <c r="AH77" s="7"/>
      <c r="AI77" s="8"/>
      <c r="AJ77" s="4">
        <v>380</v>
      </c>
      <c r="AK77" t="s">
        <v>941</v>
      </c>
      <c r="AL77" t="s">
        <v>894</v>
      </c>
    </row>
    <row r="78" spans="32:38">
      <c r="AF78" s="2">
        <v>46093</v>
      </c>
      <c r="AG78" s="3" t="s">
        <v>808</v>
      </c>
      <c r="AH78" s="7"/>
      <c r="AI78" s="8"/>
      <c r="AJ78" s="4">
        <v>770</v>
      </c>
      <c r="AK78" t="s">
        <v>656</v>
      </c>
    </row>
    <row r="79" spans="32:38">
      <c r="AF79" s="2">
        <v>46093</v>
      </c>
      <c r="AG79" s="3" t="s">
        <v>824</v>
      </c>
      <c r="AH79" s="7"/>
      <c r="AI79" s="8"/>
      <c r="AJ79" s="4">
        <v>594.65</v>
      </c>
      <c r="AK79" t="s">
        <v>1028</v>
      </c>
      <c r="AL79" t="s">
        <v>895</v>
      </c>
    </row>
    <row r="80" spans="32:38">
      <c r="AF80" s="2">
        <v>46093</v>
      </c>
      <c r="AG80" s="3" t="s">
        <v>678</v>
      </c>
      <c r="AH80" s="7"/>
      <c r="AI80" s="8"/>
      <c r="AJ80" s="4">
        <v>7463</v>
      </c>
      <c r="AK80" t="s">
        <v>417</v>
      </c>
      <c r="AL80" t="s">
        <v>896</v>
      </c>
    </row>
    <row r="81" spans="32:38">
      <c r="AF81" s="2">
        <v>46093</v>
      </c>
      <c r="AG81" s="3" t="s">
        <v>825</v>
      </c>
      <c r="AH81" s="7"/>
      <c r="AI81" s="8"/>
      <c r="AJ81" s="4">
        <v>13310</v>
      </c>
      <c r="AK81" t="s">
        <v>648</v>
      </c>
    </row>
    <row r="82" spans="32:38">
      <c r="AF82" s="2">
        <v>46093</v>
      </c>
      <c r="AG82" s="3" t="s">
        <v>808</v>
      </c>
      <c r="AH82" s="7"/>
      <c r="AI82" s="8"/>
      <c r="AJ82" s="4">
        <v>2165</v>
      </c>
      <c r="AK82" t="s">
        <v>656</v>
      </c>
    </row>
    <row r="83" spans="32:38">
      <c r="AF83" s="2">
        <v>46093</v>
      </c>
      <c r="AG83" s="3" t="s">
        <v>826</v>
      </c>
      <c r="AH83" s="7"/>
      <c r="AI83" s="8"/>
      <c r="AJ83" s="4">
        <v>125</v>
      </c>
      <c r="AK83" t="s">
        <v>645</v>
      </c>
      <c r="AL83" t="s">
        <v>897</v>
      </c>
    </row>
    <row r="84" spans="32:38">
      <c r="AF84" s="2">
        <v>46094</v>
      </c>
      <c r="AG84" s="3" t="s">
        <v>827</v>
      </c>
      <c r="AH84" s="7"/>
      <c r="AI84" s="8"/>
      <c r="AJ84" s="4">
        <v>5000</v>
      </c>
      <c r="AK84" t="s">
        <v>712</v>
      </c>
      <c r="AL84" t="s">
        <v>898</v>
      </c>
    </row>
    <row r="85" spans="32:38">
      <c r="AF85" s="2">
        <v>46096</v>
      </c>
      <c r="AG85" s="3" t="s">
        <v>386</v>
      </c>
      <c r="AH85" s="7"/>
      <c r="AI85" s="8"/>
      <c r="AJ85" s="4">
        <v>4620</v>
      </c>
      <c r="AK85" t="s">
        <v>86</v>
      </c>
    </row>
    <row r="86" spans="32:38">
      <c r="AF86" s="2">
        <v>46098</v>
      </c>
      <c r="AG86" s="3" t="s">
        <v>828</v>
      </c>
      <c r="AH86" s="7"/>
      <c r="AI86" s="8"/>
      <c r="AJ86" s="4">
        <v>3095</v>
      </c>
      <c r="AK86" t="s">
        <v>86</v>
      </c>
    </row>
    <row r="87" spans="32:38">
      <c r="AF87" s="2">
        <v>46099</v>
      </c>
      <c r="AG87" s="3" t="s">
        <v>678</v>
      </c>
      <c r="AH87" s="7"/>
      <c r="AI87" s="8"/>
      <c r="AJ87" s="4">
        <v>540</v>
      </c>
      <c r="AK87" t="s">
        <v>86</v>
      </c>
    </row>
    <row r="88" spans="32:38">
      <c r="AF88" s="2">
        <v>46099</v>
      </c>
      <c r="AG88" s="3" t="s">
        <v>828</v>
      </c>
      <c r="AH88" s="7"/>
      <c r="AI88" s="8"/>
      <c r="AJ88" s="4">
        <v>305</v>
      </c>
      <c r="AK88" t="s">
        <v>86</v>
      </c>
    </row>
    <row r="89" spans="32:38">
      <c r="AF89" s="2">
        <v>46099</v>
      </c>
      <c r="AG89" s="3" t="s">
        <v>808</v>
      </c>
      <c r="AH89" s="7"/>
      <c r="AI89" s="8"/>
      <c r="AJ89" s="4">
        <v>2130</v>
      </c>
      <c r="AK89" t="s">
        <v>655</v>
      </c>
      <c r="AL89" t="s">
        <v>888</v>
      </c>
    </row>
    <row r="90" spans="32:38">
      <c r="AF90" s="2">
        <v>46099</v>
      </c>
      <c r="AG90" s="3" t="s">
        <v>829</v>
      </c>
      <c r="AH90" s="7"/>
      <c r="AI90" s="8"/>
      <c r="AJ90" s="4">
        <v>1308.5</v>
      </c>
      <c r="AK90" t="s">
        <v>86</v>
      </c>
    </row>
    <row r="91" spans="32:38">
      <c r="AF91" s="2">
        <v>46100</v>
      </c>
      <c r="AG91" s="3" t="s">
        <v>830</v>
      </c>
      <c r="AH91" s="7"/>
      <c r="AI91" s="8"/>
      <c r="AJ91" s="4">
        <v>350</v>
      </c>
      <c r="AK91" t="s">
        <v>648</v>
      </c>
    </row>
    <row r="92" spans="32:38">
      <c r="AF92" s="2">
        <v>46102</v>
      </c>
      <c r="AG92" s="3" t="s">
        <v>831</v>
      </c>
      <c r="AH92" s="7"/>
      <c r="AI92" s="8">
        <v>400</v>
      </c>
      <c r="AJ92" s="4"/>
      <c r="AK92" t="s">
        <v>86</v>
      </c>
    </row>
    <row r="93" spans="32:38">
      <c r="AF93" s="2">
        <v>46102</v>
      </c>
      <c r="AG93" s="3" t="s">
        <v>832</v>
      </c>
      <c r="AH93" s="7"/>
      <c r="AI93" s="8">
        <v>297</v>
      </c>
      <c r="AJ93" s="4"/>
      <c r="AK93" t="s">
        <v>645</v>
      </c>
      <c r="AL93" t="s">
        <v>899</v>
      </c>
    </row>
    <row r="94" spans="32:38">
      <c r="AF94" s="2">
        <v>46103</v>
      </c>
      <c r="AG94" s="3" t="s">
        <v>100</v>
      </c>
      <c r="AH94" s="7"/>
      <c r="AI94" s="8"/>
      <c r="AJ94" s="4">
        <v>6905</v>
      </c>
      <c r="AK94" t="s">
        <v>645</v>
      </c>
    </row>
    <row r="95" spans="32:38">
      <c r="AF95" s="2">
        <v>46104</v>
      </c>
      <c r="AG95" s="3" t="s">
        <v>823</v>
      </c>
      <c r="AH95" s="7"/>
      <c r="AI95" s="8"/>
      <c r="AJ95" s="4">
        <v>405</v>
      </c>
      <c r="AK95" t="s">
        <v>941</v>
      </c>
    </row>
    <row r="96" spans="32:38">
      <c r="AF96" s="2">
        <v>46104</v>
      </c>
      <c r="AG96" s="3" t="s">
        <v>833</v>
      </c>
      <c r="AH96" s="7"/>
      <c r="AI96" s="8"/>
      <c r="AJ96" s="4">
        <v>845</v>
      </c>
      <c r="AK96" t="s">
        <v>86</v>
      </c>
    </row>
    <row r="97" spans="32:38">
      <c r="AF97" s="2">
        <v>46105</v>
      </c>
      <c r="AG97" s="3" t="s">
        <v>808</v>
      </c>
      <c r="AH97" s="7"/>
      <c r="AI97" s="8"/>
      <c r="AJ97" s="4">
        <v>7485</v>
      </c>
      <c r="AK97" t="s">
        <v>655</v>
      </c>
      <c r="AL97" t="s">
        <v>888</v>
      </c>
    </row>
    <row r="98" spans="32:38">
      <c r="AF98" s="2">
        <v>46107</v>
      </c>
      <c r="AG98" s="3" t="s">
        <v>828</v>
      </c>
      <c r="AH98" s="7"/>
      <c r="AI98" s="8"/>
      <c r="AJ98" s="4">
        <v>590</v>
      </c>
      <c r="AK98" t="s">
        <v>86</v>
      </c>
    </row>
    <row r="99" spans="32:38">
      <c r="AF99" s="2">
        <v>46110</v>
      </c>
      <c r="AG99" s="3" t="s">
        <v>95</v>
      </c>
      <c r="AH99" s="7"/>
      <c r="AI99" s="8"/>
      <c r="AJ99" s="4">
        <v>3045</v>
      </c>
      <c r="AK99" t="s">
        <v>645</v>
      </c>
      <c r="AL99" t="s">
        <v>900</v>
      </c>
    </row>
    <row r="100" spans="32:38">
      <c r="AF100" s="2">
        <v>46112</v>
      </c>
      <c r="AG100" s="3" t="s">
        <v>834</v>
      </c>
      <c r="AH100" s="7"/>
      <c r="AI100" s="8"/>
      <c r="AJ100" s="4">
        <v>170</v>
      </c>
      <c r="AK100" t="s">
        <v>86</v>
      </c>
    </row>
    <row r="101" spans="32:38">
      <c r="AF101" s="2">
        <v>46112</v>
      </c>
      <c r="AG101" s="3" t="s">
        <v>810</v>
      </c>
      <c r="AH101" s="7"/>
      <c r="AI101" s="8"/>
      <c r="AJ101" s="4" t="s">
        <v>856</v>
      </c>
      <c r="AK101" t="s">
        <v>656</v>
      </c>
      <c r="AL101" t="s">
        <v>901</v>
      </c>
    </row>
    <row r="102" spans="32:38">
      <c r="AF102" s="2">
        <v>46112</v>
      </c>
      <c r="AG102" s="3" t="s">
        <v>811</v>
      </c>
      <c r="AH102" s="7"/>
      <c r="AI102" s="8"/>
      <c r="AJ102" s="4">
        <v>903.1</v>
      </c>
      <c r="AK102" t="s">
        <v>645</v>
      </c>
      <c r="AL102" t="s">
        <v>902</v>
      </c>
    </row>
    <row r="103" spans="32:38">
      <c r="AF103" s="2">
        <v>46112</v>
      </c>
      <c r="AG103" s="3" t="s">
        <v>835</v>
      </c>
      <c r="AH103" s="7"/>
      <c r="AI103" s="8">
        <v>2000</v>
      </c>
      <c r="AJ103" s="4"/>
      <c r="AK103" t="s">
        <v>692</v>
      </c>
      <c r="AL103" t="s">
        <v>903</v>
      </c>
    </row>
    <row r="104" spans="32:38">
      <c r="AF104" s="2">
        <v>46112</v>
      </c>
      <c r="AG104" s="3" t="s">
        <v>227</v>
      </c>
      <c r="AH104" s="7"/>
      <c r="AI104" s="8"/>
      <c r="AJ104" s="4">
        <v>570</v>
      </c>
      <c r="AK104" t="s">
        <v>648</v>
      </c>
      <c r="AL104" t="s">
        <v>904</v>
      </c>
    </row>
    <row r="105" spans="32:38">
      <c r="AF105" s="2">
        <v>46113</v>
      </c>
      <c r="AG105" s="3" t="s">
        <v>780</v>
      </c>
      <c r="AH105" s="7"/>
      <c r="AI105" s="8"/>
      <c r="AJ105" s="4">
        <v>6500</v>
      </c>
      <c r="AK105" t="s">
        <v>692</v>
      </c>
      <c r="AL105" t="s">
        <v>905</v>
      </c>
    </row>
    <row r="106" spans="32:38">
      <c r="AF106" s="2">
        <v>46113</v>
      </c>
      <c r="AG106" s="3" t="s">
        <v>805</v>
      </c>
      <c r="AH106" s="7"/>
      <c r="AI106" s="8"/>
      <c r="AJ106" s="4">
        <v>1675</v>
      </c>
      <c r="AK106" t="s">
        <v>655</v>
      </c>
      <c r="AL106" t="s">
        <v>906</v>
      </c>
    </row>
    <row r="107" spans="32:38">
      <c r="AF107" s="2">
        <v>46114</v>
      </c>
      <c r="AG107" s="3" t="s">
        <v>228</v>
      </c>
      <c r="AH107" s="7"/>
      <c r="AI107" s="8"/>
      <c r="AJ107" s="4">
        <v>1890</v>
      </c>
      <c r="AK107" t="s">
        <v>655</v>
      </c>
      <c r="AL107" t="s">
        <v>888</v>
      </c>
    </row>
    <row r="108" spans="32:38">
      <c r="AF108" s="2">
        <v>46114</v>
      </c>
      <c r="AG108" s="3" t="s">
        <v>828</v>
      </c>
      <c r="AH108" s="7"/>
      <c r="AI108" s="8"/>
      <c r="AJ108" s="4">
        <v>65</v>
      </c>
      <c r="AK108" t="s">
        <v>86</v>
      </c>
    </row>
    <row r="109" spans="32:38">
      <c r="AF109" s="2">
        <v>46114</v>
      </c>
      <c r="AG109" s="3" t="s">
        <v>836</v>
      </c>
      <c r="AH109" s="7"/>
      <c r="AI109" s="8"/>
      <c r="AJ109" s="4">
        <v>7000</v>
      </c>
      <c r="AK109" t="s">
        <v>692</v>
      </c>
      <c r="AL109" t="s">
        <v>907</v>
      </c>
    </row>
    <row r="110" spans="32:38">
      <c r="AF110" s="2">
        <v>46115</v>
      </c>
      <c r="AG110" s="3" t="s">
        <v>350</v>
      </c>
      <c r="AH110" s="7"/>
      <c r="AI110" s="8"/>
      <c r="AJ110" s="4">
        <v>1600.2</v>
      </c>
      <c r="AK110" t="s">
        <v>645</v>
      </c>
    </row>
    <row r="111" spans="32:38">
      <c r="AF111" s="2">
        <v>46115</v>
      </c>
      <c r="AG111" s="3" t="s">
        <v>350</v>
      </c>
      <c r="AH111" s="7"/>
      <c r="AI111" s="8"/>
      <c r="AJ111" s="4">
        <v>145.01</v>
      </c>
      <c r="AK111" t="s">
        <v>648</v>
      </c>
    </row>
    <row r="112" spans="32:38">
      <c r="AF112" s="2">
        <v>46119</v>
      </c>
      <c r="AG112" s="3" t="s">
        <v>837</v>
      </c>
      <c r="AH112" s="7"/>
      <c r="AI112" s="8"/>
      <c r="AJ112" s="4">
        <v>1067</v>
      </c>
      <c r="AK112" t="s">
        <v>940</v>
      </c>
      <c r="AL112" t="s">
        <v>908</v>
      </c>
    </row>
    <row r="113" spans="32:38">
      <c r="AF113" s="2">
        <v>46119</v>
      </c>
      <c r="AG113" s="3" t="s">
        <v>815</v>
      </c>
      <c r="AH113" s="7"/>
      <c r="AI113" s="8"/>
      <c r="AJ113" s="4">
        <v>20950</v>
      </c>
      <c r="AK113" t="s">
        <v>645</v>
      </c>
    </row>
    <row r="114" spans="32:38">
      <c r="AF114" s="2">
        <v>46120</v>
      </c>
      <c r="AG114" s="3" t="s">
        <v>227</v>
      </c>
      <c r="AH114" s="7"/>
      <c r="AI114" s="8"/>
      <c r="AJ114" s="4">
        <v>1170</v>
      </c>
      <c r="AK114" t="s">
        <v>645</v>
      </c>
      <c r="AL114" t="s">
        <v>909</v>
      </c>
    </row>
    <row r="115" spans="32:38">
      <c r="AF115" s="2">
        <v>46121</v>
      </c>
      <c r="AG115" s="3" t="s">
        <v>805</v>
      </c>
      <c r="AH115" s="7"/>
      <c r="AI115" s="8"/>
      <c r="AJ115" s="4">
        <v>1675</v>
      </c>
      <c r="AK115" t="s">
        <v>655</v>
      </c>
      <c r="AL115" t="s">
        <v>910</v>
      </c>
    </row>
    <row r="116" spans="32:38">
      <c r="AF116" s="2">
        <v>46121</v>
      </c>
      <c r="AG116" s="3" t="s">
        <v>350</v>
      </c>
      <c r="AH116" s="7"/>
      <c r="AI116" s="8"/>
      <c r="AJ116" s="4">
        <v>880</v>
      </c>
      <c r="AK116" t="s">
        <v>656</v>
      </c>
      <c r="AL116" t="s">
        <v>911</v>
      </c>
    </row>
    <row r="117" spans="32:38">
      <c r="AF117" s="2">
        <v>46122</v>
      </c>
      <c r="AG117" s="3" t="s">
        <v>838</v>
      </c>
      <c r="AH117" s="7"/>
      <c r="AI117" s="8"/>
      <c r="AJ117" s="4">
        <v>740</v>
      </c>
      <c r="AK117" t="s">
        <v>86</v>
      </c>
    </row>
    <row r="118" spans="32:38">
      <c r="AF118" s="2">
        <v>46122</v>
      </c>
      <c r="AG118" s="3" t="s">
        <v>838</v>
      </c>
      <c r="AH118" s="7"/>
      <c r="AI118" s="8"/>
      <c r="AJ118" s="4">
        <v>30</v>
      </c>
      <c r="AK118" t="s">
        <v>86</v>
      </c>
    </row>
    <row r="119" spans="32:38">
      <c r="AF119" s="2">
        <v>46123</v>
      </c>
      <c r="AG119" s="3" t="s">
        <v>302</v>
      </c>
      <c r="AH119" s="7"/>
      <c r="AI119" s="8"/>
      <c r="AJ119" s="4">
        <v>2930</v>
      </c>
      <c r="AK119" t="s">
        <v>648</v>
      </c>
      <c r="AL119" t="s">
        <v>912</v>
      </c>
    </row>
    <row r="120" spans="32:38">
      <c r="AF120" s="2">
        <v>46123</v>
      </c>
      <c r="AG120" s="3" t="s">
        <v>839</v>
      </c>
      <c r="AH120" s="7"/>
      <c r="AI120" s="8"/>
      <c r="AJ120" s="4">
        <v>320</v>
      </c>
      <c r="AK120" t="s">
        <v>86</v>
      </c>
    </row>
    <row r="121" spans="32:38">
      <c r="AF121" s="2">
        <v>46123</v>
      </c>
      <c r="AG121" s="3" t="s">
        <v>830</v>
      </c>
      <c r="AH121" s="7"/>
      <c r="AI121" s="8"/>
      <c r="AJ121" s="4">
        <v>1230</v>
      </c>
      <c r="AK121" t="s">
        <v>417</v>
      </c>
      <c r="AL121" t="s">
        <v>913</v>
      </c>
    </row>
    <row r="122" spans="32:38">
      <c r="AF122" s="2">
        <v>46123</v>
      </c>
      <c r="AG122" s="3" t="s">
        <v>840</v>
      </c>
      <c r="AH122" s="7"/>
      <c r="AI122" s="8"/>
      <c r="AJ122" s="4">
        <v>128.31</v>
      </c>
      <c r="AK122" t="s">
        <v>656</v>
      </c>
    </row>
    <row r="123" spans="32:38">
      <c r="AF123" s="2">
        <v>46123</v>
      </c>
      <c r="AG123" s="3" t="s">
        <v>226</v>
      </c>
      <c r="AH123" s="7"/>
      <c r="AI123" s="8"/>
      <c r="AJ123" s="4">
        <v>1165</v>
      </c>
      <c r="AK123" t="s">
        <v>657</v>
      </c>
    </row>
    <row r="124" spans="32:38">
      <c r="AF124" s="2">
        <v>46123</v>
      </c>
      <c r="AG124" s="3" t="s">
        <v>780</v>
      </c>
      <c r="AH124" s="7"/>
      <c r="AI124" s="8"/>
      <c r="AJ124" s="4">
        <v>810</v>
      </c>
      <c r="AK124" t="s">
        <v>692</v>
      </c>
      <c r="AL124" t="s">
        <v>914</v>
      </c>
    </row>
    <row r="125" spans="32:38">
      <c r="AF125" s="2">
        <v>46123</v>
      </c>
      <c r="AG125" s="3" t="s">
        <v>841</v>
      </c>
      <c r="AH125" s="7"/>
      <c r="AI125" s="8">
        <v>3.29</v>
      </c>
      <c r="AJ125" s="4"/>
      <c r="AK125" t="s">
        <v>656</v>
      </c>
      <c r="AL125" t="s">
        <v>915</v>
      </c>
    </row>
    <row r="126" spans="32:38">
      <c r="AF126" s="2">
        <v>46123</v>
      </c>
      <c r="AG126" s="3" t="s">
        <v>103</v>
      </c>
      <c r="AH126" s="7"/>
      <c r="AI126" s="8"/>
      <c r="AJ126" s="4">
        <v>3475</v>
      </c>
      <c r="AK126" t="s">
        <v>645</v>
      </c>
    </row>
    <row r="127" spans="32:38">
      <c r="AF127" s="2">
        <v>46124</v>
      </c>
      <c r="AG127" s="3" t="s">
        <v>838</v>
      </c>
      <c r="AH127" s="7"/>
      <c r="AI127" s="8"/>
      <c r="AJ127" s="4">
        <v>45</v>
      </c>
      <c r="AK127" t="s">
        <v>86</v>
      </c>
    </row>
    <row r="128" spans="32:38">
      <c r="AF128" s="2">
        <v>46125</v>
      </c>
      <c r="AG128" s="3" t="s">
        <v>842</v>
      </c>
      <c r="AH128" s="7"/>
      <c r="AI128" s="8"/>
      <c r="AJ128" s="4">
        <v>1600</v>
      </c>
      <c r="AK128" t="s">
        <v>656</v>
      </c>
    </row>
    <row r="129" spans="32:38">
      <c r="AF129" s="2">
        <v>46125</v>
      </c>
      <c r="AG129" s="3" t="s">
        <v>830</v>
      </c>
      <c r="AH129" s="7"/>
      <c r="AI129" s="8"/>
      <c r="AJ129" s="4">
        <v>235</v>
      </c>
      <c r="AK129" t="s">
        <v>417</v>
      </c>
      <c r="AL129" t="s">
        <v>913</v>
      </c>
    </row>
    <row r="130" spans="32:38">
      <c r="AF130" s="2">
        <v>46125</v>
      </c>
      <c r="AG130" s="3" t="s">
        <v>825</v>
      </c>
      <c r="AH130" s="7"/>
      <c r="AI130" s="8"/>
      <c r="AJ130" s="4">
        <v>8690</v>
      </c>
      <c r="AK130" t="s">
        <v>648</v>
      </c>
      <c r="AL130" t="s">
        <v>916</v>
      </c>
    </row>
    <row r="131" spans="32:38">
      <c r="AF131" s="2">
        <v>46125</v>
      </c>
      <c r="AG131" s="3" t="s">
        <v>843</v>
      </c>
      <c r="AH131" s="7"/>
      <c r="AI131" s="8"/>
      <c r="AJ131" s="4">
        <v>108</v>
      </c>
      <c r="AK131" t="s">
        <v>648</v>
      </c>
      <c r="AL131" t="s">
        <v>917</v>
      </c>
    </row>
    <row r="132" spans="32:38">
      <c r="AF132" s="2">
        <v>46125</v>
      </c>
      <c r="AG132" s="3" t="s">
        <v>350</v>
      </c>
      <c r="AH132" s="7"/>
      <c r="AI132" s="8"/>
      <c r="AJ132" s="4">
        <v>1950</v>
      </c>
      <c r="AK132" t="s">
        <v>645</v>
      </c>
      <c r="AL132" t="s">
        <v>918</v>
      </c>
    </row>
    <row r="133" spans="32:38">
      <c r="AF133" s="2">
        <v>46126</v>
      </c>
      <c r="AG133" s="3" t="s">
        <v>124</v>
      </c>
      <c r="AH133" s="7"/>
      <c r="AI133" s="8"/>
      <c r="AJ133" s="4">
        <v>300</v>
      </c>
      <c r="AK133" t="s">
        <v>86</v>
      </c>
      <c r="AL133" t="s">
        <v>919</v>
      </c>
    </row>
    <row r="134" spans="32:38">
      <c r="AF134" s="2">
        <v>46127</v>
      </c>
      <c r="AG134" s="3" t="s">
        <v>350</v>
      </c>
      <c r="AH134" s="7"/>
      <c r="AI134" s="8"/>
      <c r="AJ134" s="4">
        <v>1510</v>
      </c>
      <c r="AK134" t="s">
        <v>655</v>
      </c>
      <c r="AL134" t="s">
        <v>920</v>
      </c>
    </row>
    <row r="135" spans="32:38">
      <c r="AF135" s="2">
        <v>46127</v>
      </c>
      <c r="AG135" s="3" t="s">
        <v>844</v>
      </c>
      <c r="AH135" s="7"/>
      <c r="AI135" s="8"/>
      <c r="AJ135" s="4">
        <v>160</v>
      </c>
      <c r="AK135" t="s">
        <v>86</v>
      </c>
    </row>
    <row r="136" spans="32:38">
      <c r="AF136" s="2">
        <v>46127</v>
      </c>
      <c r="AG136" s="3" t="s">
        <v>678</v>
      </c>
      <c r="AH136" s="7"/>
      <c r="AI136" s="8"/>
      <c r="AJ136" s="4">
        <v>5445</v>
      </c>
      <c r="AK136" t="s">
        <v>940</v>
      </c>
      <c r="AL136" t="s">
        <v>921</v>
      </c>
    </row>
    <row r="137" spans="32:38">
      <c r="AF137" s="2">
        <v>46128</v>
      </c>
      <c r="AG137" s="3" t="s">
        <v>302</v>
      </c>
      <c r="AH137" s="7"/>
      <c r="AI137" s="8"/>
      <c r="AJ137" s="4">
        <v>9270</v>
      </c>
      <c r="AK137" t="s">
        <v>645</v>
      </c>
    </row>
    <row r="138" spans="32:38">
      <c r="AF138" s="2">
        <v>46128</v>
      </c>
      <c r="AG138" s="3" t="s">
        <v>845</v>
      </c>
      <c r="AH138" s="7"/>
      <c r="AI138" s="8"/>
      <c r="AJ138" s="4">
        <v>430</v>
      </c>
      <c r="AK138" t="s">
        <v>648</v>
      </c>
      <c r="AL138" t="s">
        <v>922</v>
      </c>
    </row>
    <row r="139" spans="32:38">
      <c r="AF139" s="2">
        <v>46128</v>
      </c>
      <c r="AG139" s="3" t="s">
        <v>227</v>
      </c>
      <c r="AH139" s="7"/>
      <c r="AI139" s="8"/>
      <c r="AJ139" s="4">
        <v>610</v>
      </c>
      <c r="AK139" t="s">
        <v>645</v>
      </c>
    </row>
    <row r="140" spans="32:38">
      <c r="AF140" s="2">
        <v>46128</v>
      </c>
      <c r="AG140" s="3" t="s">
        <v>227</v>
      </c>
      <c r="AH140" s="7"/>
      <c r="AI140" s="8"/>
      <c r="AJ140" s="4">
        <v>2465</v>
      </c>
      <c r="AK140" t="s">
        <v>656</v>
      </c>
      <c r="AL140" t="s">
        <v>923</v>
      </c>
    </row>
    <row r="141" spans="32:38">
      <c r="AF141" s="2">
        <v>46133</v>
      </c>
      <c r="AG141" s="3" t="s">
        <v>350</v>
      </c>
      <c r="AH141" s="7"/>
      <c r="AI141" s="8"/>
      <c r="AJ141" s="4">
        <v>2075</v>
      </c>
      <c r="AK141" t="s">
        <v>645</v>
      </c>
    </row>
    <row r="142" spans="32:38">
      <c r="AF142" s="2">
        <v>46134</v>
      </c>
      <c r="AG142" s="3" t="s">
        <v>350</v>
      </c>
      <c r="AH142" s="7"/>
      <c r="AI142" s="8"/>
      <c r="AJ142" s="4">
        <v>59500</v>
      </c>
      <c r="AK142" t="s">
        <v>644</v>
      </c>
      <c r="AL142" t="s">
        <v>924</v>
      </c>
    </row>
    <row r="143" spans="32:38">
      <c r="AF143" s="2">
        <v>46135</v>
      </c>
      <c r="AG143" s="3" t="s">
        <v>834</v>
      </c>
      <c r="AH143" s="7"/>
      <c r="AI143" s="8"/>
      <c r="AJ143" s="4">
        <v>125</v>
      </c>
      <c r="AK143" t="s">
        <v>86</v>
      </c>
    </row>
    <row r="144" spans="32:38">
      <c r="AF144" s="2">
        <v>46137</v>
      </c>
      <c r="AG144" s="3" t="s">
        <v>846</v>
      </c>
      <c r="AH144" s="7"/>
      <c r="AI144" s="8"/>
      <c r="AJ144" s="4">
        <v>104.5</v>
      </c>
      <c r="AK144" t="s">
        <v>86</v>
      </c>
      <c r="AL144" t="s">
        <v>925</v>
      </c>
    </row>
    <row r="145" spans="32:38">
      <c r="AF145" s="2">
        <v>46137</v>
      </c>
      <c r="AG145" s="3" t="s">
        <v>847</v>
      </c>
      <c r="AH145" s="7"/>
      <c r="AI145" s="8"/>
      <c r="AJ145" s="4">
        <v>9295</v>
      </c>
      <c r="AK145" t="s">
        <v>940</v>
      </c>
      <c r="AL145" t="s">
        <v>926</v>
      </c>
    </row>
    <row r="146" spans="32:38">
      <c r="AF146" s="2">
        <v>46137</v>
      </c>
      <c r="AG146" s="3" t="s">
        <v>846</v>
      </c>
      <c r="AH146" s="7"/>
      <c r="AI146" s="8"/>
      <c r="AJ146" s="4">
        <v>18150</v>
      </c>
      <c r="AK146" t="s">
        <v>940</v>
      </c>
      <c r="AL146" t="s">
        <v>927</v>
      </c>
    </row>
    <row r="147" spans="32:38">
      <c r="AF147" s="2">
        <v>46140</v>
      </c>
      <c r="AG147" s="3" t="s">
        <v>848</v>
      </c>
      <c r="AH147" s="7"/>
      <c r="AI147" s="8"/>
      <c r="AJ147" s="4">
        <v>2500</v>
      </c>
      <c r="AK147" t="s">
        <v>86</v>
      </c>
      <c r="AL147" t="s">
        <v>928</v>
      </c>
    </row>
    <row r="148" spans="32:38">
      <c r="AF148" s="2">
        <v>46145</v>
      </c>
      <c r="AG148" s="3" t="s">
        <v>838</v>
      </c>
      <c r="AH148" s="7"/>
      <c r="AI148" s="8"/>
      <c r="AJ148" s="4">
        <v>1685</v>
      </c>
      <c r="AK148" t="s">
        <v>86</v>
      </c>
      <c r="AL148" t="s">
        <v>929</v>
      </c>
    </row>
    <row r="149" spans="32:38">
      <c r="AF149" s="2">
        <v>46145</v>
      </c>
      <c r="AG149" s="3" t="s">
        <v>678</v>
      </c>
      <c r="AH149" s="7"/>
      <c r="AI149" s="8"/>
      <c r="AJ149" s="4">
        <v>680</v>
      </c>
      <c r="AK149" t="s">
        <v>86</v>
      </c>
      <c r="AL149" t="s">
        <v>930</v>
      </c>
    </row>
    <row r="150" spans="32:38">
      <c r="AF150" s="2">
        <v>46146</v>
      </c>
      <c r="AG150" s="3" t="s">
        <v>849</v>
      </c>
      <c r="AH150" s="7"/>
      <c r="AI150" s="8"/>
      <c r="AJ150" s="4">
        <v>2620</v>
      </c>
      <c r="AK150" t="s">
        <v>645</v>
      </c>
      <c r="AL150" t="s">
        <v>931</v>
      </c>
    </row>
    <row r="151" spans="32:38">
      <c r="AF151" s="2">
        <v>46146</v>
      </c>
      <c r="AG151" s="3" t="s">
        <v>98</v>
      </c>
      <c r="AH151" s="7"/>
      <c r="AI151" s="8"/>
      <c r="AJ151" s="4">
        <v>27000</v>
      </c>
      <c r="AK151" t="s">
        <v>657</v>
      </c>
      <c r="AL151" t="s">
        <v>932</v>
      </c>
    </row>
    <row r="152" spans="32:38">
      <c r="AF152" s="2">
        <v>46146</v>
      </c>
      <c r="AG152" s="3" t="s">
        <v>810</v>
      </c>
      <c r="AH152" s="7"/>
      <c r="AI152" s="8"/>
      <c r="AJ152" s="4" t="s">
        <v>857</v>
      </c>
      <c r="AK152" t="s">
        <v>656</v>
      </c>
    </row>
    <row r="153" spans="32:38">
      <c r="AF153" s="2">
        <v>46147</v>
      </c>
      <c r="AG153" s="3" t="s">
        <v>819</v>
      </c>
      <c r="AH153" s="7"/>
      <c r="AI153" s="8"/>
      <c r="AJ153" s="4">
        <v>2210</v>
      </c>
      <c r="AK153" t="s">
        <v>417</v>
      </c>
    </row>
    <row r="154" spans="32:38">
      <c r="AF154" s="2">
        <v>46147</v>
      </c>
      <c r="AG154" s="3" t="s">
        <v>842</v>
      </c>
      <c r="AH154" s="7"/>
      <c r="AI154" s="8"/>
      <c r="AJ154" s="4">
        <v>7520</v>
      </c>
      <c r="AK154" t="s">
        <v>86</v>
      </c>
      <c r="AL154" t="s">
        <v>933</v>
      </c>
    </row>
    <row r="155" spans="32:38">
      <c r="AF155" s="2">
        <v>46148</v>
      </c>
      <c r="AG155" s="3" t="s">
        <v>850</v>
      </c>
      <c r="AH155" s="7"/>
      <c r="AI155" s="8"/>
      <c r="AJ155" s="4">
        <v>5350</v>
      </c>
      <c r="AK155" t="s">
        <v>645</v>
      </c>
      <c r="AL155" t="s">
        <v>934</v>
      </c>
    </row>
    <row r="156" spans="32:38">
      <c r="AF156" s="2">
        <v>46148</v>
      </c>
      <c r="AG156" s="3" t="s">
        <v>851</v>
      </c>
      <c r="AH156" s="7"/>
      <c r="AI156" s="8"/>
      <c r="AJ156" s="4">
        <v>300</v>
      </c>
      <c r="AK156" t="s">
        <v>86</v>
      </c>
    </row>
    <row r="157" spans="32:38">
      <c r="AF157" s="2">
        <v>46149</v>
      </c>
      <c r="AG157" s="3" t="s">
        <v>852</v>
      </c>
      <c r="AH157" s="7"/>
      <c r="AI157" s="8"/>
      <c r="AJ157" s="4">
        <v>3010</v>
      </c>
      <c r="AK157" t="s">
        <v>86</v>
      </c>
    </row>
    <row r="158" spans="32:38">
      <c r="AF158" s="2">
        <v>46149</v>
      </c>
      <c r="AG158" s="3" t="s">
        <v>824</v>
      </c>
      <c r="AH158" s="7"/>
      <c r="AI158" s="8"/>
      <c r="AJ158" s="4">
        <v>270.68</v>
      </c>
      <c r="AK158" t="s">
        <v>417</v>
      </c>
    </row>
    <row r="159" spans="32:38">
      <c r="AF159" s="2">
        <v>46149</v>
      </c>
      <c r="AG159" s="3" t="s">
        <v>853</v>
      </c>
      <c r="AH159" s="7"/>
      <c r="AI159" s="8">
        <v>2000</v>
      </c>
      <c r="AJ159" s="4"/>
      <c r="AK159" t="s">
        <v>692</v>
      </c>
    </row>
    <row r="160" spans="32:38">
      <c r="AF160" s="2">
        <v>46177</v>
      </c>
      <c r="AG160" s="3" t="s">
        <v>808</v>
      </c>
      <c r="AH160" s="7"/>
      <c r="AI160" s="8"/>
      <c r="AJ160" s="4">
        <v>9420</v>
      </c>
      <c r="AK160" t="s">
        <v>656</v>
      </c>
    </row>
    <row r="161" spans="32:39">
      <c r="AF161" s="2">
        <v>46186</v>
      </c>
      <c r="AG161" s="3" t="s">
        <v>812</v>
      </c>
      <c r="AH161" s="7"/>
      <c r="AI161" s="8"/>
      <c r="AJ161" s="4">
        <v>4800</v>
      </c>
      <c r="AK161" t="s">
        <v>417</v>
      </c>
      <c r="AL161" t="s">
        <v>935</v>
      </c>
    </row>
    <row r="162" spans="32:39">
      <c r="AF162" s="2">
        <v>46186</v>
      </c>
      <c r="AG162" s="3" t="s">
        <v>854</v>
      </c>
      <c r="AH162" s="7"/>
      <c r="AI162" s="8"/>
      <c r="AJ162" s="4">
        <v>57500</v>
      </c>
      <c r="AK162" t="s">
        <v>417</v>
      </c>
      <c r="AL162" t="s">
        <v>936</v>
      </c>
    </row>
    <row r="163" spans="32:39">
      <c r="AF163" s="2">
        <v>46188</v>
      </c>
      <c r="AG163" s="3" t="s">
        <v>855</v>
      </c>
      <c r="AH163" s="7"/>
      <c r="AI163" s="8"/>
      <c r="AJ163" s="4">
        <v>950</v>
      </c>
      <c r="AK163" t="s">
        <v>648</v>
      </c>
    </row>
    <row r="164" spans="32:39">
      <c r="AF164" s="2">
        <v>46188</v>
      </c>
      <c r="AG164" s="3" t="s">
        <v>350</v>
      </c>
      <c r="AH164" s="7"/>
      <c r="AI164" s="8"/>
      <c r="AJ164" s="4">
        <v>990</v>
      </c>
      <c r="AK164" t="s">
        <v>417</v>
      </c>
      <c r="AL164" t="s">
        <v>937</v>
      </c>
    </row>
    <row r="165" spans="32:39">
      <c r="AF165" s="2">
        <v>46188</v>
      </c>
      <c r="AG165" s="3" t="s">
        <v>849</v>
      </c>
      <c r="AH165" s="7"/>
      <c r="AI165" s="8"/>
      <c r="AJ165" s="4">
        <v>6350</v>
      </c>
      <c r="AK165" t="s">
        <v>22</v>
      </c>
      <c r="AL165" t="s">
        <v>938</v>
      </c>
    </row>
    <row r="166" spans="32:39">
      <c r="AF166" s="2">
        <v>46215</v>
      </c>
      <c r="AG166" s="3" t="s">
        <v>854</v>
      </c>
      <c r="AI166" s="8">
        <v>2600</v>
      </c>
      <c r="AK166" t="s">
        <v>645</v>
      </c>
      <c r="AL166" t="s">
        <v>1022</v>
      </c>
      <c r="AM166" t="s">
        <v>111</v>
      </c>
    </row>
  </sheetData>
  <autoFilter ref="AF2:AM166" xr:uid="{09B70B26-2C54-4C35-8C0C-69AF3018C0B7}"/>
  <mergeCells count="12">
    <mergeCell ref="AT17:BO17"/>
    <mergeCell ref="AT31:AV31"/>
    <mergeCell ref="AT33:BO33"/>
    <mergeCell ref="AT47:AV47"/>
    <mergeCell ref="A1:G1"/>
    <mergeCell ref="I1:K1"/>
    <mergeCell ref="M1:AD1"/>
    <mergeCell ref="M15:O15"/>
    <mergeCell ref="AT15:AV15"/>
    <mergeCell ref="AT1:BO1"/>
    <mergeCell ref="AO1:AR1"/>
    <mergeCell ref="AF1:AM1"/>
  </mergeCells>
  <conditionalFormatting sqref="AI143:AI146">
    <cfRule type="cellIs" dxfId="33" priority="5" operator="lessThan">
      <formula>0</formula>
    </cfRule>
  </conditionalFormatting>
  <conditionalFormatting sqref="AH143:AH146">
    <cfRule type="cellIs" dxfId="32" priority="2" operator="lessThan">
      <formula>0</formula>
    </cfRule>
  </conditionalFormatting>
  <conditionalFormatting sqref="AJ3:AJ19 AJ147:AJ165 AJ21:AJ142">
    <cfRule type="cellIs" dxfId="31" priority="10" operator="lessThan">
      <formula>0</formula>
    </cfRule>
  </conditionalFormatting>
  <conditionalFormatting sqref="AJ20">
    <cfRule type="cellIs" dxfId="30" priority="9" operator="lessThan">
      <formula>0</formula>
    </cfRule>
  </conditionalFormatting>
  <conditionalFormatting sqref="AJ143:AJ146">
    <cfRule type="cellIs" dxfId="29" priority="8" operator="lessThan">
      <formula>0</formula>
    </cfRule>
  </conditionalFormatting>
  <conditionalFormatting sqref="AI3:AI19 AI147:AI165 AI21:AI142">
    <cfRule type="cellIs" dxfId="28" priority="7" operator="lessThan">
      <formula>0</formula>
    </cfRule>
  </conditionalFormatting>
  <conditionalFormatting sqref="AI20">
    <cfRule type="cellIs" dxfId="27" priority="6" operator="lessThan">
      <formula>0</formula>
    </cfRule>
  </conditionalFormatting>
  <conditionalFormatting sqref="AH3:AH19 AH147:AH165 AH21:AH142">
    <cfRule type="cellIs" dxfId="26" priority="4" operator="lessThan">
      <formula>0</formula>
    </cfRule>
  </conditionalFormatting>
  <conditionalFormatting sqref="AH20">
    <cfRule type="cellIs" dxfId="25" priority="3" operator="lessThan">
      <formula>0</formula>
    </cfRule>
  </conditionalFormatting>
  <conditionalFormatting sqref="AI166">
    <cfRule type="cellIs" dxfId="24" priority="1" operator="lessThan">
      <formula>0</formula>
    </cfRule>
  </conditionalFormatting>
  <hyperlinks>
    <hyperlink ref="AL35" r:id="rId1" xr:uid="{5036CEE5-9591-4142-84B7-56BB816F18BB}"/>
    <hyperlink ref="AL37" r:id="rId2" xr:uid="{EA024F40-9A53-41F9-BD85-47E815B7F785}"/>
  </hyperlinks>
  <pageMargins left="0.75" right="0.75" top="1" bottom="1" header="0.5" footer="0.5"/>
  <pageSetup orientation="portrait" horizontalDpi="0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DT329"/>
  <sheetViews>
    <sheetView workbookViewId="0">
      <selection activeCell="Z294" sqref="Z294"/>
    </sheetView>
  </sheetViews>
  <sheetFormatPr defaultRowHeight="14.4"/>
  <cols>
    <col min="2" max="2" width="12.88671875" customWidth="1"/>
    <col min="3" max="3" width="36.21875" customWidth="1"/>
    <col min="5" max="5" width="11.109375" bestFit="1" customWidth="1"/>
    <col min="7" max="7" width="22.21875" customWidth="1"/>
    <col min="8" max="8" width="11.6640625" customWidth="1"/>
    <col min="10" max="10" width="25" customWidth="1"/>
    <col min="11" max="11" width="17.44140625" customWidth="1"/>
    <col min="13" max="13" width="17.5546875" customWidth="1"/>
    <col min="14" max="14" width="12.77734375" customWidth="1"/>
    <col min="16" max="16" width="19.109375" customWidth="1"/>
    <col min="17" max="17" width="13.21875" customWidth="1"/>
    <col min="19" max="19" width="10.77734375" style="124" customWidth="1"/>
    <col min="20" max="20" width="42.33203125" customWidth="1"/>
    <col min="21" max="21" width="15.5546875" customWidth="1"/>
    <col min="22" max="22" width="11.109375" bestFit="1" customWidth="1"/>
    <col min="24" max="24" width="22.21875" customWidth="1"/>
    <col min="25" max="25" width="11.6640625" customWidth="1"/>
    <col min="26" max="26" width="29.88671875" customWidth="1"/>
    <col min="27" max="27" width="25" customWidth="1"/>
    <col min="28" max="28" width="17.44140625" customWidth="1"/>
    <col min="29" max="29" width="14.21875" customWidth="1"/>
    <col min="30" max="30" width="11.109375" bestFit="1" customWidth="1"/>
    <col min="32" max="32" width="11.21875" customWidth="1"/>
    <col min="33" max="33" width="11" customWidth="1"/>
    <col min="34" max="34" width="16.21875" customWidth="1"/>
    <col min="35" max="35" width="14.5546875" customWidth="1"/>
    <col min="36" max="36" width="12.21875" customWidth="1"/>
    <col min="37" max="37" width="14.109375" customWidth="1"/>
    <col min="40" max="40" width="22.21875" customWidth="1"/>
    <col min="41" max="41" width="12" customWidth="1"/>
    <col min="42" max="42" width="12.77734375" customWidth="1"/>
    <col min="43" max="43" width="14.6640625" customWidth="1"/>
    <col min="44" max="46" width="12.77734375" customWidth="1"/>
    <col min="47" max="47" width="17.5546875" customWidth="1"/>
    <col min="48" max="48" width="18" customWidth="1"/>
    <col min="51" max="51" width="11.21875" customWidth="1"/>
    <col min="52" max="52" width="11" customWidth="1"/>
    <col min="53" max="53" width="16.21875" customWidth="1"/>
    <col min="54" max="54" width="14.5546875" customWidth="1"/>
    <col min="55" max="55" width="12.21875" customWidth="1"/>
    <col min="56" max="56" width="14.109375" customWidth="1"/>
    <col min="57" max="57" width="16" customWidth="1"/>
    <col min="58" max="58" width="14.5546875" customWidth="1"/>
    <col min="59" max="59" width="17.44140625" customWidth="1"/>
    <col min="60" max="60" width="15.5546875" customWidth="1"/>
    <col min="61" max="61" width="14.109375" customWidth="1"/>
    <col min="62" max="62" width="14.77734375" customWidth="1"/>
    <col min="63" max="63" width="12.77734375" customWidth="1"/>
    <col min="64" max="64" width="16.109375" customWidth="1"/>
    <col min="65" max="65" width="12.77734375" customWidth="1"/>
    <col min="66" max="66" width="17.5546875" customWidth="1"/>
    <col min="67" max="67" width="18" customWidth="1"/>
    <col min="70" max="70" width="11.21875" customWidth="1"/>
    <col min="71" max="71" width="11" customWidth="1"/>
    <col min="72" max="72" width="16.21875" customWidth="1"/>
    <col min="73" max="73" width="14.5546875" customWidth="1"/>
    <col min="74" max="74" width="12.21875" customWidth="1"/>
    <col min="75" max="75" width="14.109375" customWidth="1"/>
    <col min="76" max="76" width="16" customWidth="1"/>
    <col min="77" max="77" width="14.6640625" customWidth="1"/>
    <col min="78" max="78" width="22.21875" customWidth="1"/>
    <col min="79" max="79" width="15.109375" customWidth="1"/>
    <col min="80" max="80" width="14.44140625" customWidth="1"/>
    <col min="81" max="81" width="13.88671875" customWidth="1"/>
    <col min="82" max="84" width="12.77734375" customWidth="1"/>
    <col min="85" max="85" width="17.5546875" customWidth="1"/>
    <col min="86" max="86" width="18" customWidth="1"/>
    <col min="89" max="89" width="11.21875" customWidth="1"/>
    <col min="90" max="90" width="11" customWidth="1"/>
    <col min="91" max="91" width="16.21875" customWidth="1"/>
    <col min="92" max="92" width="14.5546875" customWidth="1"/>
    <col min="93" max="93" width="12.21875" customWidth="1"/>
    <col min="94" max="94" width="14.109375" customWidth="1"/>
    <col min="96" max="96" width="12.5546875" bestFit="1" customWidth="1"/>
    <col min="97" max="97" width="22.21875" customWidth="1"/>
    <col min="98" max="98" width="15.88671875" customWidth="1"/>
    <col min="99" max="103" width="12.77734375" customWidth="1"/>
    <col min="104" max="104" width="17.5546875" customWidth="1"/>
    <col min="105" max="105" width="18" customWidth="1"/>
    <col min="108" max="108" width="11.21875" customWidth="1"/>
    <col min="109" max="109" width="11" customWidth="1"/>
    <col min="110" max="110" width="16.21875" customWidth="1"/>
    <col min="111" max="111" width="14.5546875" customWidth="1"/>
    <col min="112" max="112" width="12.21875" customWidth="1"/>
    <col min="113" max="113" width="14.109375" customWidth="1"/>
    <col min="116" max="116" width="22.21875" customWidth="1"/>
    <col min="117" max="117" width="12" customWidth="1"/>
    <col min="118" max="122" width="12.77734375" customWidth="1"/>
    <col min="123" max="123" width="17.5546875" customWidth="1"/>
    <col min="124" max="124" width="18" customWidth="1"/>
  </cols>
  <sheetData>
    <row r="1" spans="1:124" ht="14.4" customHeight="1">
      <c r="A1" s="160" t="s">
        <v>561</v>
      </c>
      <c r="B1" s="160"/>
      <c r="C1" s="160"/>
      <c r="D1" s="160"/>
      <c r="E1" s="160"/>
      <c r="F1" s="160"/>
      <c r="G1" s="160"/>
      <c r="H1" s="160"/>
      <c r="J1" s="160" t="s">
        <v>76</v>
      </c>
      <c r="K1" s="160"/>
      <c r="M1" s="160" t="s">
        <v>599</v>
      </c>
      <c r="N1" s="160"/>
      <c r="P1" s="160" t="s">
        <v>636</v>
      </c>
      <c r="Q1" s="160"/>
      <c r="S1" s="164" t="s">
        <v>637</v>
      </c>
      <c r="T1" s="164"/>
      <c r="U1" s="164"/>
      <c r="V1" s="164"/>
      <c r="W1" s="164"/>
      <c r="X1" s="164"/>
      <c r="Y1" s="164"/>
      <c r="AA1" s="164" t="s">
        <v>641</v>
      </c>
      <c r="AB1" s="164"/>
      <c r="AC1" s="164"/>
      <c r="AE1" s="163" t="s">
        <v>787</v>
      </c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X1" s="163" t="s">
        <v>788</v>
      </c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Q1" s="163" t="s">
        <v>789</v>
      </c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J1" s="163" t="s">
        <v>790</v>
      </c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C1" s="163" t="s">
        <v>791</v>
      </c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</row>
    <row r="2" spans="1:124" ht="14.4" customHeight="1">
      <c r="A2" s="23" t="s">
        <v>290</v>
      </c>
      <c r="B2" s="23" t="s">
        <v>598</v>
      </c>
      <c r="C2" s="23" t="s">
        <v>1</v>
      </c>
      <c r="D2" s="23" t="s">
        <v>109</v>
      </c>
      <c r="E2" s="23" t="s">
        <v>110</v>
      </c>
      <c r="F2" s="23" t="s">
        <v>139</v>
      </c>
      <c r="G2" s="23" t="s">
        <v>0</v>
      </c>
      <c r="H2" s="23" t="s">
        <v>147</v>
      </c>
      <c r="J2" s="29" t="s">
        <v>0</v>
      </c>
      <c r="K2" s="29" t="s">
        <v>175</v>
      </c>
      <c r="M2" s="29" t="s">
        <v>0</v>
      </c>
      <c r="N2" s="29" t="s">
        <v>175</v>
      </c>
      <c r="P2" s="29" t="s">
        <v>0</v>
      </c>
      <c r="Q2" s="29" t="s">
        <v>175</v>
      </c>
      <c r="S2" s="122" t="s">
        <v>87</v>
      </c>
      <c r="T2" s="23" t="s">
        <v>108</v>
      </c>
      <c r="U2" s="23" t="s">
        <v>109</v>
      </c>
      <c r="V2" s="23" t="s">
        <v>110</v>
      </c>
      <c r="W2" s="23" t="s">
        <v>139</v>
      </c>
      <c r="X2" s="23" t="s">
        <v>0</v>
      </c>
      <c r="Y2" s="23" t="s">
        <v>147</v>
      </c>
      <c r="AA2" s="29" t="s">
        <v>0</v>
      </c>
      <c r="AB2" s="29" t="s">
        <v>109</v>
      </c>
      <c r="AC2" s="29" t="s">
        <v>110</v>
      </c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3"/>
      <c r="BL2" s="163"/>
      <c r="BM2" s="163"/>
      <c r="BN2" s="163"/>
      <c r="BO2" s="163"/>
      <c r="BQ2" s="163"/>
      <c r="BR2" s="163"/>
      <c r="BS2" s="163"/>
      <c r="BT2" s="163"/>
      <c r="BU2" s="163"/>
      <c r="BV2" s="163"/>
      <c r="BW2" s="163"/>
      <c r="BX2" s="163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</row>
    <row r="3" spans="1:124">
      <c r="A3">
        <v>1</v>
      </c>
      <c r="B3" s="98">
        <v>8500</v>
      </c>
      <c r="C3" t="s">
        <v>562</v>
      </c>
      <c r="E3" s="15">
        <f>A3*B3</f>
        <v>8500</v>
      </c>
      <c r="G3" t="str">
        <f>J3</f>
        <v>Zaagmachines</v>
      </c>
      <c r="J3" t="s">
        <v>589</v>
      </c>
      <c r="K3" s="15">
        <f t="shared" ref="K3:K12" si="0">SUMIFS($E:$E,$G:$G,J3)</f>
        <v>18700</v>
      </c>
      <c r="M3" t="s">
        <v>600</v>
      </c>
      <c r="N3" s="15">
        <f t="shared" ref="N3:N11" si="1">SUMIFS($E:$E,$G:$G,M3)</f>
        <v>700</v>
      </c>
      <c r="P3" t="s">
        <v>632</v>
      </c>
      <c r="Q3" s="15">
        <f t="shared" ref="Q3:Q8" si="2">SUMIFS($E:$E,$G:$G,P3)</f>
        <v>15000</v>
      </c>
      <c r="S3" s="110">
        <v>44576</v>
      </c>
      <c r="T3" t="s">
        <v>103</v>
      </c>
      <c r="U3" s="115">
        <v>2192.5</v>
      </c>
      <c r="V3" s="15"/>
      <c r="X3" t="str">
        <f>AA3</f>
        <v>Ruwbouw</v>
      </c>
      <c r="AA3" s="5" t="s">
        <v>645</v>
      </c>
      <c r="AB3" s="13">
        <f t="shared" ref="AB3:AB16" si="3">SUMIFS($U:$U,$X:$X,AA3)</f>
        <v>590959.51</v>
      </c>
      <c r="AC3" s="15">
        <f t="shared" ref="AC3:AC16" si="4">SUMIFS($V:$V,$X:$X,AA3)</f>
        <v>0</v>
      </c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</row>
    <row r="4" spans="1:124">
      <c r="A4">
        <v>1</v>
      </c>
      <c r="B4" s="98">
        <v>9000</v>
      </c>
      <c r="C4" t="s">
        <v>78</v>
      </c>
      <c r="E4" s="15">
        <f t="shared" ref="E4:E5" si="5">A4*B4</f>
        <v>9000</v>
      </c>
      <c r="G4" t="s">
        <v>78</v>
      </c>
      <c r="J4" t="s">
        <v>590</v>
      </c>
      <c r="K4" s="15">
        <f t="shared" si="0"/>
        <v>4710</v>
      </c>
      <c r="M4" t="s">
        <v>601</v>
      </c>
      <c r="N4" s="15">
        <f t="shared" si="1"/>
        <v>890</v>
      </c>
      <c r="P4" t="s">
        <v>633</v>
      </c>
      <c r="Q4" s="15">
        <f t="shared" si="2"/>
        <v>15800</v>
      </c>
      <c r="S4" s="110">
        <v>44597</v>
      </c>
      <c r="T4" t="s">
        <v>103</v>
      </c>
      <c r="U4" s="115">
        <v>1300</v>
      </c>
      <c r="V4" s="15"/>
      <c r="X4" t="str">
        <f>AA4</f>
        <v>Dak &amp; Gevel</v>
      </c>
      <c r="Y4" t="s">
        <v>706</v>
      </c>
      <c r="AA4" s="5" t="s">
        <v>646</v>
      </c>
      <c r="AB4" s="13">
        <f t="shared" si="3"/>
        <v>213299</v>
      </c>
      <c r="AC4" s="15">
        <f t="shared" si="4"/>
        <v>0</v>
      </c>
      <c r="AE4" s="29" t="s">
        <v>268</v>
      </c>
      <c r="AF4" s="29" t="s">
        <v>163</v>
      </c>
      <c r="AG4" s="29" t="s">
        <v>271</v>
      </c>
      <c r="AH4" s="29" t="str">
        <f>AA3</f>
        <v>Ruwbouw</v>
      </c>
      <c r="AI4" s="29" t="str">
        <f>AA4</f>
        <v>Dak &amp; Gevel</v>
      </c>
      <c r="AJ4" s="29" t="str">
        <f>AA5</f>
        <v>Deuren &amp; Ramen</v>
      </c>
      <c r="AK4" s="29" t="str">
        <f>AA6</f>
        <v>Verf &amp; Chemische Producten</v>
      </c>
      <c r="AL4" s="29" t="str">
        <f>AA7</f>
        <v>Bevestigingsmateriaal</v>
      </c>
      <c r="AM4" s="29" t="str">
        <f>AA8</f>
        <v>Elektrisch</v>
      </c>
      <c r="AN4" s="29" t="str">
        <f>AA9</f>
        <v>Sanitaire</v>
      </c>
      <c r="AO4" s="29" t="str">
        <f>AA10</f>
        <v>Hout &amp; Plaatmateriaal</v>
      </c>
      <c r="AP4" s="29" t="str">
        <f>AA11</f>
        <v>Waterafvoer &amp; Drainage</v>
      </c>
      <c r="AQ4" s="29" t="str">
        <f>AA12</f>
        <v>Arbeid</v>
      </c>
      <c r="AR4" s="29" t="str">
        <f>AA13</f>
        <v>Verhuur</v>
      </c>
      <c r="AS4" s="29" t="str">
        <f>AA14</f>
        <v>Onderhoud terrein</v>
      </c>
      <c r="AT4" s="29" t="str">
        <f>AA15</f>
        <v>Vracht</v>
      </c>
      <c r="AU4" s="29" t="str">
        <f>AA16</f>
        <v>Tuin &amp; Bestrating</v>
      </c>
      <c r="AV4" s="50" t="s">
        <v>272</v>
      </c>
      <c r="AX4" s="29" t="s">
        <v>268</v>
      </c>
      <c r="AY4" s="29" t="s">
        <v>163</v>
      </c>
      <c r="AZ4" s="29" t="s">
        <v>271</v>
      </c>
      <c r="BA4" s="29" t="str">
        <f>AA3</f>
        <v>Ruwbouw</v>
      </c>
      <c r="BB4" s="29" t="str">
        <f>AI4</f>
        <v>Dak &amp; Gevel</v>
      </c>
      <c r="BC4" s="29" t="str">
        <f>AJ4</f>
        <v>Deuren &amp; Ramen</v>
      </c>
      <c r="BD4" s="29" t="str">
        <f t="shared" ref="BD4:BN4" si="6">AK4</f>
        <v>Verf &amp; Chemische Producten</v>
      </c>
      <c r="BE4" s="29" t="str">
        <f t="shared" si="6"/>
        <v>Bevestigingsmateriaal</v>
      </c>
      <c r="BF4" s="29" t="str">
        <f t="shared" si="6"/>
        <v>Elektrisch</v>
      </c>
      <c r="BG4" s="29" t="str">
        <f t="shared" si="6"/>
        <v>Sanitaire</v>
      </c>
      <c r="BH4" s="29" t="str">
        <f t="shared" si="6"/>
        <v>Hout &amp; Plaatmateriaal</v>
      </c>
      <c r="BI4" s="29" t="str">
        <f t="shared" si="6"/>
        <v>Waterafvoer &amp; Drainage</v>
      </c>
      <c r="BJ4" s="29" t="str">
        <f t="shared" si="6"/>
        <v>Arbeid</v>
      </c>
      <c r="BK4" s="29" t="str">
        <f t="shared" si="6"/>
        <v>Verhuur</v>
      </c>
      <c r="BL4" s="29" t="str">
        <f t="shared" si="6"/>
        <v>Onderhoud terrein</v>
      </c>
      <c r="BM4" s="29" t="str">
        <f t="shared" si="6"/>
        <v>Vracht</v>
      </c>
      <c r="BN4" s="29" t="str">
        <f t="shared" si="6"/>
        <v>Tuin &amp; Bestrating</v>
      </c>
      <c r="BO4" s="50" t="s">
        <v>272</v>
      </c>
      <c r="BQ4" s="29" t="s">
        <v>268</v>
      </c>
      <c r="BR4" s="29" t="s">
        <v>163</v>
      </c>
      <c r="BS4" s="29" t="s">
        <v>271</v>
      </c>
      <c r="BT4" s="29" t="str">
        <f>BA4</f>
        <v>Ruwbouw</v>
      </c>
      <c r="BU4" s="29" t="str">
        <f t="shared" ref="BU4:CG4" si="7">BB4</f>
        <v>Dak &amp; Gevel</v>
      </c>
      <c r="BV4" s="29" t="str">
        <f t="shared" si="7"/>
        <v>Deuren &amp; Ramen</v>
      </c>
      <c r="BW4" s="29" t="str">
        <f t="shared" si="7"/>
        <v>Verf &amp; Chemische Producten</v>
      </c>
      <c r="BX4" s="29" t="str">
        <f t="shared" si="7"/>
        <v>Bevestigingsmateriaal</v>
      </c>
      <c r="BY4" s="29" t="str">
        <f t="shared" si="7"/>
        <v>Elektrisch</v>
      </c>
      <c r="BZ4" s="29" t="str">
        <f t="shared" si="7"/>
        <v>Sanitaire</v>
      </c>
      <c r="CA4" s="29" t="str">
        <f t="shared" si="7"/>
        <v>Hout &amp; Plaatmateriaal</v>
      </c>
      <c r="CB4" s="29" t="str">
        <f t="shared" si="7"/>
        <v>Waterafvoer &amp; Drainage</v>
      </c>
      <c r="CC4" s="29" t="str">
        <f t="shared" si="7"/>
        <v>Arbeid</v>
      </c>
      <c r="CD4" s="29" t="str">
        <f t="shared" si="7"/>
        <v>Verhuur</v>
      </c>
      <c r="CE4" s="29" t="str">
        <f t="shared" si="7"/>
        <v>Onderhoud terrein</v>
      </c>
      <c r="CF4" s="29" t="str">
        <f t="shared" si="7"/>
        <v>Vracht</v>
      </c>
      <c r="CG4" s="29" t="str">
        <f t="shared" si="7"/>
        <v>Tuin &amp; Bestrating</v>
      </c>
      <c r="CH4" s="50" t="s">
        <v>272</v>
      </c>
      <c r="CJ4" s="29" t="s">
        <v>268</v>
      </c>
      <c r="CK4" s="29" t="s">
        <v>163</v>
      </c>
      <c r="CL4" s="29" t="s">
        <v>271</v>
      </c>
      <c r="CM4" s="29" t="str">
        <f>BT4</f>
        <v>Ruwbouw</v>
      </c>
      <c r="CN4" s="29" t="str">
        <f t="shared" ref="CN4:CZ4" si="8">BU4</f>
        <v>Dak &amp; Gevel</v>
      </c>
      <c r="CO4" s="29" t="str">
        <f t="shared" si="8"/>
        <v>Deuren &amp; Ramen</v>
      </c>
      <c r="CP4" s="29" t="str">
        <f t="shared" si="8"/>
        <v>Verf &amp; Chemische Producten</v>
      </c>
      <c r="CQ4" s="29" t="str">
        <f t="shared" si="8"/>
        <v>Bevestigingsmateriaal</v>
      </c>
      <c r="CR4" s="29" t="str">
        <f t="shared" si="8"/>
        <v>Elektrisch</v>
      </c>
      <c r="CS4" s="29" t="str">
        <f t="shared" si="8"/>
        <v>Sanitaire</v>
      </c>
      <c r="CT4" s="29" t="str">
        <f t="shared" si="8"/>
        <v>Hout &amp; Plaatmateriaal</v>
      </c>
      <c r="CU4" s="29" t="str">
        <f t="shared" si="8"/>
        <v>Waterafvoer &amp; Drainage</v>
      </c>
      <c r="CV4" s="29" t="str">
        <f t="shared" si="8"/>
        <v>Arbeid</v>
      </c>
      <c r="CW4" s="29" t="str">
        <f t="shared" si="8"/>
        <v>Verhuur</v>
      </c>
      <c r="CX4" s="29" t="str">
        <f t="shared" si="8"/>
        <v>Onderhoud terrein</v>
      </c>
      <c r="CY4" s="29" t="str">
        <f t="shared" si="8"/>
        <v>Vracht</v>
      </c>
      <c r="CZ4" s="29" t="str">
        <f t="shared" si="8"/>
        <v>Tuin &amp; Bestrating</v>
      </c>
      <c r="DA4" s="50" t="s">
        <v>272</v>
      </c>
      <c r="DC4" s="29" t="s">
        <v>268</v>
      </c>
      <c r="DD4" s="29" t="s">
        <v>163</v>
      </c>
      <c r="DE4" s="29" t="s">
        <v>271</v>
      </c>
      <c r="DF4" s="29" t="str">
        <f>CM4</f>
        <v>Ruwbouw</v>
      </c>
      <c r="DG4" s="29" t="str">
        <f t="shared" ref="DG4:DS4" si="9">CN4</f>
        <v>Dak &amp; Gevel</v>
      </c>
      <c r="DH4" s="29" t="str">
        <f t="shared" si="9"/>
        <v>Deuren &amp; Ramen</v>
      </c>
      <c r="DI4" s="29" t="str">
        <f t="shared" si="9"/>
        <v>Verf &amp; Chemische Producten</v>
      </c>
      <c r="DJ4" s="29" t="str">
        <f t="shared" si="9"/>
        <v>Bevestigingsmateriaal</v>
      </c>
      <c r="DK4" s="29" t="str">
        <f t="shared" si="9"/>
        <v>Elektrisch</v>
      </c>
      <c r="DL4" s="29" t="str">
        <f t="shared" si="9"/>
        <v>Sanitaire</v>
      </c>
      <c r="DM4" s="29" t="str">
        <f t="shared" si="9"/>
        <v>Hout &amp; Plaatmateriaal</v>
      </c>
      <c r="DN4" s="29" t="str">
        <f t="shared" si="9"/>
        <v>Waterafvoer &amp; Drainage</v>
      </c>
      <c r="DO4" s="29" t="str">
        <f t="shared" si="9"/>
        <v>Arbeid</v>
      </c>
      <c r="DP4" s="29" t="str">
        <f t="shared" si="9"/>
        <v>Verhuur</v>
      </c>
      <c r="DQ4" s="29" t="str">
        <f t="shared" si="9"/>
        <v>Onderhoud terrein</v>
      </c>
      <c r="DR4" s="29" t="str">
        <f t="shared" si="9"/>
        <v>Vracht</v>
      </c>
      <c r="DS4" s="29" t="str">
        <f t="shared" si="9"/>
        <v>Tuin &amp; Bestrating</v>
      </c>
      <c r="DT4" s="50" t="s">
        <v>272</v>
      </c>
    </row>
    <row r="5" spans="1:124" ht="16.2">
      <c r="A5">
        <v>1</v>
      </c>
      <c r="B5" s="98">
        <v>5500</v>
      </c>
      <c r="C5" t="s">
        <v>563</v>
      </c>
      <c r="E5" s="15">
        <f t="shared" si="5"/>
        <v>5500</v>
      </c>
      <c r="G5" t="s">
        <v>589</v>
      </c>
      <c r="J5" t="s">
        <v>591</v>
      </c>
      <c r="K5" s="15">
        <f t="shared" si="0"/>
        <v>7820</v>
      </c>
      <c r="M5" t="s">
        <v>55</v>
      </c>
      <c r="N5" s="15">
        <f t="shared" si="1"/>
        <v>4400</v>
      </c>
      <c r="P5" t="s">
        <v>634</v>
      </c>
      <c r="Q5" s="15">
        <f t="shared" si="2"/>
        <v>11000</v>
      </c>
      <c r="S5" s="110">
        <v>44597</v>
      </c>
      <c r="T5" t="s">
        <v>103</v>
      </c>
      <c r="U5" s="115">
        <v>7565</v>
      </c>
      <c r="V5" s="15"/>
      <c r="X5" t="s">
        <v>645</v>
      </c>
      <c r="Y5" t="s">
        <v>708</v>
      </c>
      <c r="AA5" s="5" t="s">
        <v>647</v>
      </c>
      <c r="AB5" s="13">
        <f t="shared" si="3"/>
        <v>0</v>
      </c>
      <c r="AC5" s="15">
        <f t="shared" si="4"/>
        <v>0</v>
      </c>
      <c r="AE5" s="20" t="s">
        <v>151</v>
      </c>
      <c r="AF5" s="19">
        <v>44562</v>
      </c>
      <c r="AG5" s="19">
        <v>44592</v>
      </c>
      <c r="AH5" s="13">
        <f t="shared" ref="AH5:AH16" si="10">SUMIFS($U:$U,$X:$X,AA$3,$S:$S,"&gt;="&amp;$AF5,$S:$S,"&lt;="&amp;$AG5)</f>
        <v>2192.5</v>
      </c>
      <c r="AI5" s="13">
        <f t="shared" ref="AI5:AI16" si="11">SUMIFS($U:$U,$X:$X,AA$4,$S:$S,"&gt;="&amp;$AF5,$S:$S,"&lt;="&amp;$AG5)</f>
        <v>0</v>
      </c>
      <c r="AJ5" s="13">
        <f t="shared" ref="AJ5:AJ16" si="12">SUMIFS($U:$U,$X:$X,AA$5,$S:$S,"&gt;="&amp;$AF5,$S:$S,"&lt;="&amp;$AG5)</f>
        <v>0</v>
      </c>
      <c r="AK5" s="13">
        <f t="shared" ref="AK5:AK16" si="13">SUMIFS($U:$U,$X:$X,AA$6,$S:$S,"&gt;="&amp;$AF5,$S:$S,"&lt;="&amp;$AG5)</f>
        <v>0</v>
      </c>
      <c r="AL5" s="13">
        <f t="shared" ref="AL5:AL16" si="14">SUMIFS($U:$U,$X:$X,AA$7,$S:$S,"&gt;="&amp;$AF5,$S:$S,"&lt;="&amp;$AG5)</f>
        <v>0</v>
      </c>
      <c r="AM5" s="13">
        <f t="shared" ref="AM5:AM16" si="15">SUMIFS($U:$U,$X:$X,AA$8,$S:$S,"&gt;="&amp;$AF5,$S:$S,"&lt;="&amp;$AG5)</f>
        <v>0</v>
      </c>
      <c r="AN5" s="13">
        <f t="shared" ref="AN5:AN16" si="16">SUMIFS($U:$U,$X:$X,AA$9,$S:$S,"&gt;="&amp;$AF5,$S:$S,"&lt;="&amp;$AG5)</f>
        <v>0</v>
      </c>
      <c r="AO5" s="13">
        <f t="shared" ref="AO5:AO16" si="17">SUMIFS($U:$U,$X:$X,AA$10,$S:$S,"&gt;="&amp;$AF5,$S:$S,"&lt;="&amp;$AG5)</f>
        <v>0</v>
      </c>
      <c r="AP5" s="13">
        <f t="shared" ref="AP5:AP16" si="18">SUMIFS($U:$U,$X:$X,AA$11,$S:$S,"&gt;="&amp;$AF5,$S:$S,"&lt;="&amp;$AG5)</f>
        <v>0</v>
      </c>
      <c r="AQ5" s="13">
        <f t="shared" ref="AQ5:AQ16" si="19">SUMIFS($U:$U,$X:$X,AA$12,$S:$S,"&gt;="&amp;$AF5,$S:$S,"&lt;="&amp;$AG5)</f>
        <v>0</v>
      </c>
      <c r="AR5" s="13">
        <f t="shared" ref="AR5:AR16" si="20">SUMIFS($U:$U,$X:$X,AA$13,$S:$S,"&gt;="&amp;$AF5,$S:$S,"&lt;="&amp;$AG5)</f>
        <v>0</v>
      </c>
      <c r="AS5" s="13">
        <f t="shared" ref="AS5:AS16" si="21">SUMIFS($U:$U,$X:$X,AA$14,$S:$S,"&gt;="&amp;$AF5,$S:$S,"&lt;="&amp;$AG5)</f>
        <v>0</v>
      </c>
      <c r="AT5" s="13">
        <f t="shared" ref="AT5:AT16" si="22">SUMIFS($U:$U,$X:$X,AA$14,$S:$S,"&gt;="&amp;$AF5,$S:$S,"&lt;="&amp;$AG5)</f>
        <v>0</v>
      </c>
      <c r="AU5" s="13">
        <f t="shared" ref="AU5:AU16" si="23">SUMIFS($U:$U,$X:$X,AA$15,$S:$S,"&gt;="&amp;$AF5,$S:$S,"&lt;="&amp;$AG5)</f>
        <v>0</v>
      </c>
      <c r="AV5" s="28">
        <f>SUM(AH5:AU5)</f>
        <v>2192.5</v>
      </c>
      <c r="AX5" s="20" t="s">
        <v>151</v>
      </c>
      <c r="AY5" s="19">
        <v>44927</v>
      </c>
      <c r="AZ5" s="19">
        <v>44957</v>
      </c>
      <c r="BA5" s="13">
        <f t="shared" ref="BA5:BA16" si="24">SUMIFS($U:$U,$X:$X,AA$3,$S:$S,"&gt;="&amp;$AY5,$S:$S,"&lt;="&amp;$AZ5)</f>
        <v>0</v>
      </c>
      <c r="BB5" s="13">
        <f t="shared" ref="BB5:BB16" si="25">SUMIFS($U:$U,$X:$X,AA$4,$S:$S,"&gt;="&amp;$AY5,$S:$S,"&lt;="&amp;$AZ5)</f>
        <v>0</v>
      </c>
      <c r="BC5" s="13">
        <f t="shared" ref="BC5:BC16" si="26">SUMIFS($U:$U,$X:$X,AA$5,$S:$S,"&gt;="&amp;$AY5,$S:$S,"&lt;="&amp;$AZ5)</f>
        <v>0</v>
      </c>
      <c r="BD5" s="13">
        <f t="shared" ref="BD5:BD16" si="27">SUMIFS($U:$U,$X:$X,AA$6,$S:$S,"&gt;="&amp;$AY5,$S:$S,"&lt;="&amp;$AZ5)</f>
        <v>0</v>
      </c>
      <c r="BE5" s="13">
        <f t="shared" ref="BE5:BE16" si="28">SUMIFS($U:$U,$X:$X,AA$7,$S:$S,"&gt;="&amp;$AY5,$S:$S,"&lt;="&amp;$AZ5)</f>
        <v>0</v>
      </c>
      <c r="BF5" s="13">
        <f t="shared" ref="BF5:BF16" si="29">SUMIFS($U:$U,$X:$X,AA$8,$S:$S,"&gt;="&amp;$AY5,$S:$S,"&lt;="&amp;$AZ5)</f>
        <v>0</v>
      </c>
      <c r="BG5" s="13">
        <f t="shared" ref="BG5:BG16" si="30">SUMIFS($U:$U,$X:$X,AA$9,$S:$S,"&gt;="&amp;$AY5,$S:$S,"&lt;="&amp;$AZ5)</f>
        <v>0</v>
      </c>
      <c r="BH5" s="13">
        <f t="shared" ref="BH5:BH16" si="31">SUMIFS($U:$U,$X:$X,AA$10,$S:$S,"&gt;="&amp;$AY5,$S:$S,"&lt;="&amp;$AZ5)</f>
        <v>0</v>
      </c>
      <c r="BI5" s="13">
        <f t="shared" ref="BI5:BI16" si="32">SUMIFS($U:$U,$X:$X,AA$11,$S:$S,"&gt;="&amp;$AY5,$S:$S,"&lt;="&amp;$AZ5)</f>
        <v>0</v>
      </c>
      <c r="BJ5" s="13">
        <f t="shared" ref="BJ5:BJ16" si="33">SUMIFS($U:$U,$X:$X,AA$12,$S:$S,"&gt;="&amp;$AY5,$S:$S,"&lt;="&amp;$AZ5)</f>
        <v>0</v>
      </c>
      <c r="BK5" s="13">
        <f t="shared" ref="BK5:BK16" si="34">SUMIFS($U:$U,$X:$X,AA$13,$S:$S,"&gt;="&amp;$AY5,$S:$S,"&lt;="&amp;$AZ5)</f>
        <v>0</v>
      </c>
      <c r="BL5" s="13">
        <f t="shared" ref="BL5:BL16" si="35">SUMIFS($U:$U,$X:$X,AA$12,$S:$S,"&gt;="&amp;$AY5,$S:$S,"&lt;="&amp;$AZ5)</f>
        <v>0</v>
      </c>
      <c r="BM5" s="13">
        <f t="shared" ref="BM5:BM16" si="36">SUMIFS($U:$U,$X:$X,AA$14,$S:$S,"&gt;="&amp;$AY5,$S:$S,"&lt;="&amp;$AZ5)</f>
        <v>0</v>
      </c>
      <c r="BN5" s="13">
        <f t="shared" ref="BN5:BN16" si="37">SUMIFS($U:$U,$X:$X,AA$15,$S:$S,"&gt;="&amp;$AY5,$S:$S,"&lt;="&amp;$AZ5)</f>
        <v>0</v>
      </c>
      <c r="BO5" s="28">
        <f>SUM(BA5:BN5)</f>
        <v>0</v>
      </c>
      <c r="BQ5" s="20" t="s">
        <v>151</v>
      </c>
      <c r="BR5" s="19">
        <v>45292</v>
      </c>
      <c r="BS5" s="19">
        <v>45322</v>
      </c>
      <c r="BT5" s="13">
        <f t="shared" ref="BT5:BT16" si="38">SUMIFS($U:$U,$X:$X,AA$3,$S:$S,"&gt;="&amp;$BR5,$S:$S,"&lt;="&amp;$BS5)</f>
        <v>15660.01</v>
      </c>
      <c r="BU5" s="13">
        <f t="shared" ref="BU5:BU16" si="39">SUMIFS($U:$U,$X:$X,AA$4,$S:$S,"&gt;="&amp;$BR5,$S:$S,"&lt;="&amp;$BS5)</f>
        <v>127965</v>
      </c>
      <c r="BV5" s="13">
        <f t="shared" ref="BV5:BV16" si="40">SUMIFS($U:$U,$X:$X,AA$5,$S:$S,"&gt;="&amp;$BR5,$S:$S,"&lt;="&amp;$BS5)</f>
        <v>0</v>
      </c>
      <c r="BW5" s="13">
        <f t="shared" ref="BW5:BW16" si="41">SUMIFS($U:$U,$X:$X,AA$6,$S:$S,"&gt;="&amp;$BR5,$S:$S,"&lt;="&amp;$BS5)</f>
        <v>685</v>
      </c>
      <c r="BX5" s="13">
        <f t="shared" ref="BX5:BX16" si="42">SUMIFS($U:$U,$X:$X,AA$7,$S:$S,"&gt;="&amp;$BR5,$S:$S,"&lt;="&amp;$BS5)</f>
        <v>1305</v>
      </c>
      <c r="BY5" s="13">
        <f t="shared" ref="BY5:BY16" si="43">SUMIFS($U:$U,$X:$X,AA$8,$S:$S,"&gt;="&amp;$BR5,$S:$S,"&lt;="&amp;$BS5)</f>
        <v>5513</v>
      </c>
      <c r="BZ5" s="13">
        <f t="shared" ref="BZ5:BZ16" si="44">SUMIFS($U:$U,$X:$X,AA$9,$S:$S,"&gt;="&amp;$BR5,$S:$S,"&lt;="&amp;$BS5)</f>
        <v>0</v>
      </c>
      <c r="CA5" s="13">
        <f t="shared" ref="CA5:CA16" si="45">SUMIFS($U:$U,$X:$X,AA$10,$S:$S,"&gt;="&amp;$BR5,$S:$S,"&lt;="&amp;$BS5)</f>
        <v>680.69</v>
      </c>
      <c r="CB5" s="13">
        <f t="shared" ref="CB5:CB16" si="46">SUMIFS($U:$U,$X:$X,AA$11,$S:$S,"&gt;="&amp;$BR5,$S:$S,"&lt;="&amp;$BS5)</f>
        <v>0</v>
      </c>
      <c r="CC5" s="13">
        <f t="shared" ref="CC5:CC16" si="47">SUMIFS($U:$U,$X:$X,AA$12,$S:$S,"&gt;="&amp;$BR5,$S:$S,"&lt;="&amp;$BS5)</f>
        <v>0</v>
      </c>
      <c r="CD5" s="13">
        <f t="shared" ref="CD5:CD16" si="48">SUMIFS($U:$U,$X:$X,AA$13,$S:$S,"&gt;="&amp;$BR5,$S:$S,"&lt;="&amp;$BS5)</f>
        <v>9000</v>
      </c>
      <c r="CE5" s="13">
        <f t="shared" ref="CE5:CE16" si="49">SUMIFS($U:$U,$X:$X,AA$14,$S:$S,"&gt;="&amp;$BR5,$S:$S,"&lt;="&amp;$BS5)</f>
        <v>0</v>
      </c>
      <c r="CF5" s="13">
        <f t="shared" ref="CF5:CF16" si="50">SUMIFS($U:$U,$X:$X,AA$14,$S:$S,"&gt;="&amp;$BR5,$S:$S,"&lt;="&amp;$BS5)</f>
        <v>0</v>
      </c>
      <c r="CG5" s="13">
        <f t="shared" ref="CG5:CG16" si="51">SUMIFS($U:$U,$X:$X,AA$15,$S:$S,"&gt;="&amp;$BR5,$S:$S,"&lt;="&amp;$BS5)</f>
        <v>0</v>
      </c>
      <c r="CH5" s="28">
        <f>SUM(BT5:CG5)</f>
        <v>160808.70000000001</v>
      </c>
      <c r="CJ5" s="20" t="s">
        <v>151</v>
      </c>
      <c r="CK5" s="19">
        <v>45658</v>
      </c>
      <c r="CL5" s="19">
        <v>45688</v>
      </c>
      <c r="CM5" s="13">
        <f t="shared" ref="CM5:CM16" si="52">SUMIFS($U:$U,$X:$X,AA$3,$S:$S,"&gt;="&amp;$CK5,$S:$S,"&lt;="&amp;$CL5)</f>
        <v>10</v>
      </c>
      <c r="CN5" s="13">
        <f t="shared" ref="CN5:CN16" si="53">SUMIFS($U:$U,$X:$X,AA$4,$S:$S,"&gt;="&amp;$CK5,$S:$S,"&lt;="&amp;$CL5)</f>
        <v>0</v>
      </c>
      <c r="CO5" s="13">
        <f t="shared" ref="CO5:CO16" si="54">SUMIFS($U:$U,$X:$X,AA$5,$S:$S,"&gt;="&amp;$CK5,$S:$S,"&lt;="&amp;$CL5)</f>
        <v>0</v>
      </c>
      <c r="CP5" s="13">
        <f t="shared" ref="CP5:CP16" si="55">SUMIFS($U:$U,$X:$X,AA$6,$S:$S,"&gt;="&amp;$CK5,$S:$S,"&lt;="&amp;$CL5)</f>
        <v>0</v>
      </c>
      <c r="CQ5" s="13">
        <f t="shared" ref="CQ5:CQ16" si="56">SUMIFS($U:$U,$X:$X,AA$6,$S:$S,"&gt;="&amp;$CK5,$S:$S,"&lt;="&amp;$CL5)</f>
        <v>0</v>
      </c>
      <c r="CR5" s="13">
        <f t="shared" ref="CR5:CR16" si="57">SUMIFS($U:$U,$X:$X,AA$8,$S:$S,"&gt;="&amp;$CK5,$S:$S,"&lt;="&amp;$CL5)</f>
        <v>5500</v>
      </c>
      <c r="CS5" s="13">
        <f t="shared" ref="CS5:CS16" si="58">SUMIFS($U:$U,$X:$X,AA$9,$S:$S,"&gt;="&amp;$CK5,$S:$S,"&lt;="&amp;$CL5)</f>
        <v>0</v>
      </c>
      <c r="CT5" s="13">
        <f t="shared" ref="CT5:CT16" si="59">SUMIFS($U:$U,$X:$X,AA$10,$S:$S,"&gt;="&amp;$CK5,$S:$S,"&lt;="&amp;$CL5)</f>
        <v>0</v>
      </c>
      <c r="CU5" s="13">
        <f t="shared" ref="CU5:CU16" si="60">SUMIFS($U:$U,$X:$X,AA$11,$S:$S,"&gt;="&amp;$CK5,$S:$S,"&lt;="&amp;$CL5)</f>
        <v>0</v>
      </c>
      <c r="CV5" s="13">
        <f t="shared" ref="CV5:CV16" si="61">SUMIFS($U:$U,$X:$X,AA$12,$S:$S,"&gt;="&amp;$CK5,$S:$S,"&lt;="&amp;$CL5)</f>
        <v>0</v>
      </c>
      <c r="CW5" s="13">
        <f t="shared" ref="CW5:CW16" si="62">SUMIFS($U:$U,$X:$X,AA$13,$S:$S,"&gt;="&amp;$CK5,$S:$S,"&lt;="&amp;$CL5)</f>
        <v>0</v>
      </c>
      <c r="CX5" s="13">
        <f t="shared" ref="CX5:CX16" si="63">SUMIFS($U:$U,$X:$X,AA$14,$S:$S,"&gt;="&amp;$CK5,$S:$S,"&lt;="&amp;$CL5)</f>
        <v>0</v>
      </c>
      <c r="CY5" s="13">
        <f t="shared" ref="CY5:CY16" si="64">SUMIFS($U:$U,$X:$X,AA$15,$S:$S,"&gt;="&amp;$CK5,$S:$S,"&lt;="&amp;$CL5)</f>
        <v>0</v>
      </c>
      <c r="CZ5" s="13">
        <f t="shared" ref="CZ5:CZ16" si="65">SUMIFS($U:$U,$X:$X,AA$16,$S:$S,"&gt;="&amp;$CK5,$S:$S,"&lt;="&amp;$CL5)</f>
        <v>0</v>
      </c>
      <c r="DA5" s="28">
        <f>SUM(CM5:CZ5)</f>
        <v>5510</v>
      </c>
      <c r="DC5" s="20" t="s">
        <v>151</v>
      </c>
      <c r="DD5" s="19">
        <v>46023</v>
      </c>
      <c r="DE5" s="19">
        <v>46053</v>
      </c>
      <c r="DF5" s="13">
        <f t="shared" ref="DF5:DF16" si="66">SUMIFS($U:$U,$X:$X,AA$3,$S:$S,"&gt;="&amp;$DD5,$S:$S,"&lt;="&amp;$DE5)</f>
        <v>0</v>
      </c>
      <c r="DG5" s="13">
        <f t="shared" ref="DG5:DG16" si="67">SUMIFS($U:$U,$X:$X,AA$4,$S:$S,"&gt;="&amp;$DD5,$S:$S,"&lt;="&amp;$DE5)</f>
        <v>0</v>
      </c>
      <c r="DH5" s="13">
        <f t="shared" ref="DH5:DH16" si="68">SUMIFS($U:$U,$X:$X,AA$5,$S:$S,"&gt;="&amp;$DD5,$S:$S,"&lt;="&amp;$DE5)</f>
        <v>0</v>
      </c>
      <c r="DI5" s="13">
        <f t="shared" ref="DI5:DI16" si="69">SUMIFS($U:$U,$X:$X,AA$6,$S:$S,"&gt;="&amp;$DD5,$S:$S,"&lt;="&amp;$DE5)</f>
        <v>0</v>
      </c>
      <c r="DJ5" s="13">
        <f t="shared" ref="DJ5:DJ16" si="70">SUMIFS($U:$U,$X:$X,AA$7,$S:$S,"&gt;="&amp;$DD5,$S:$S,"&lt;="&amp;$DE5)</f>
        <v>0</v>
      </c>
      <c r="DK5" s="13">
        <f t="shared" ref="DK5:DK16" si="71">SUMIFS($U:$U,$X:$X,AA$8,$S:$S,"&gt;="&amp;$DD5,$S:$S,"&lt;="&amp;$DE5)</f>
        <v>0</v>
      </c>
      <c r="DL5" s="13">
        <f t="shared" ref="DL5:DL16" si="72">SUMIFS($U:$U,$X:$X,AA$9,$S:$S,"&gt;="&amp;$DD5,$S:$S,"&lt;="&amp;$DE5)</f>
        <v>0</v>
      </c>
      <c r="DM5" s="13">
        <f t="shared" ref="DM5:DM16" si="73">SUMIFS($U:$U,$X:$X,AA$10,$S:$S,"&gt;="&amp;$DD5,$S:$S,"&lt;="&amp;$DE5)</f>
        <v>0</v>
      </c>
      <c r="DN5" s="13">
        <f t="shared" ref="DN5:DN16" si="74">SUMIFS($U:$U,$X:$X,AA$11,$S:$S,"&gt;="&amp;$DD5,$S:$S,"&lt;="&amp;$DE5)</f>
        <v>0</v>
      </c>
      <c r="DO5" s="13">
        <f t="shared" ref="DO5:DO16" si="75">SUMIFS($U:$U,$X:$X,AA$12,$S:$S,"&gt;="&amp;$DD5,$S:$S,"&lt;="&amp;$DE5)</f>
        <v>0</v>
      </c>
      <c r="DP5" s="13">
        <f t="shared" ref="DP5:DP16" si="76">SUMIFS($U:$U,$X:$X,AA$13,$S:$S,"&gt;="&amp;$DD5,$S:$S,"&lt;="&amp;$DE5)</f>
        <v>0</v>
      </c>
      <c r="DQ5" s="13">
        <f t="shared" ref="DQ5:DQ16" si="77">SUMIFS($U:$U,$X:$X,AA$14,$S:$S,"&gt;="&amp;$DD5,$S:$S,"&lt;="&amp;$DE5)</f>
        <v>0</v>
      </c>
      <c r="DR5" s="13">
        <f t="shared" ref="DR5:DR16" si="78">SUMIFS($U:$U,$X:$X,AA$15,$S:$S,"&gt;="&amp;$DD5,$S:$S,"&lt;="&amp;$DE5)</f>
        <v>0</v>
      </c>
      <c r="DS5" s="13">
        <f t="shared" ref="DS5:DS16" si="79">SUMIFS($U:$U,$X:$X,AA$16,$S:$S,"&gt;="&amp;$DD5,$S:$S,"&lt;="&amp;$DE5)</f>
        <v>0</v>
      </c>
      <c r="DT5" s="28">
        <f>SUM(DF5:DS5)</f>
        <v>0</v>
      </c>
    </row>
    <row r="6" spans="1:124" ht="16.2">
      <c r="A6">
        <v>1</v>
      </c>
      <c r="B6" s="98">
        <v>6500</v>
      </c>
      <c r="C6" t="s">
        <v>564</v>
      </c>
      <c r="E6" s="15">
        <f t="shared" ref="E6:E56" si="80">A6*B6</f>
        <v>6500</v>
      </c>
      <c r="G6" t="str">
        <f>J5</f>
        <v>Houtbewerkingsmachines</v>
      </c>
      <c r="J6" t="s">
        <v>592</v>
      </c>
      <c r="K6" s="15">
        <f t="shared" si="0"/>
        <v>3710</v>
      </c>
      <c r="M6" t="s">
        <v>56</v>
      </c>
      <c r="N6" s="15">
        <f t="shared" si="1"/>
        <v>1249.98</v>
      </c>
      <c r="P6" t="s">
        <v>635</v>
      </c>
      <c r="Q6" s="15">
        <f t="shared" si="2"/>
        <v>8500</v>
      </c>
      <c r="S6" s="110">
        <v>44597</v>
      </c>
      <c r="T6" t="s">
        <v>103</v>
      </c>
      <c r="U6" s="115">
        <v>830</v>
      </c>
      <c r="V6" s="15"/>
      <c r="X6" t="str">
        <f>AA16</f>
        <v>Tuin &amp; Bestrating</v>
      </c>
      <c r="Y6" t="s">
        <v>707</v>
      </c>
      <c r="AA6" s="5" t="s">
        <v>655</v>
      </c>
      <c r="AB6" s="13">
        <f t="shared" si="3"/>
        <v>15418.4</v>
      </c>
      <c r="AC6" s="15">
        <f t="shared" si="4"/>
        <v>0</v>
      </c>
      <c r="AE6" s="20" t="s">
        <v>152</v>
      </c>
      <c r="AF6" s="19">
        <v>44593</v>
      </c>
      <c r="AG6" s="19">
        <v>44620</v>
      </c>
      <c r="AH6" s="13">
        <f t="shared" si="10"/>
        <v>7565</v>
      </c>
      <c r="AI6" s="13">
        <f t="shared" si="11"/>
        <v>1300</v>
      </c>
      <c r="AJ6" s="13">
        <f t="shared" si="12"/>
        <v>0</v>
      </c>
      <c r="AK6" s="13">
        <f t="shared" si="13"/>
        <v>0</v>
      </c>
      <c r="AL6" s="13">
        <f t="shared" si="14"/>
        <v>0</v>
      </c>
      <c r="AM6" s="13">
        <f t="shared" si="15"/>
        <v>0</v>
      </c>
      <c r="AN6" s="13">
        <f t="shared" si="16"/>
        <v>252</v>
      </c>
      <c r="AO6" s="13">
        <f t="shared" si="17"/>
        <v>0</v>
      </c>
      <c r="AP6" s="13">
        <f t="shared" si="18"/>
        <v>0</v>
      </c>
      <c r="AQ6" s="13">
        <f t="shared" si="19"/>
        <v>10000</v>
      </c>
      <c r="AR6" s="13">
        <f t="shared" si="20"/>
        <v>0</v>
      </c>
      <c r="AS6" s="13">
        <f t="shared" si="21"/>
        <v>0</v>
      </c>
      <c r="AT6" s="13">
        <f t="shared" si="22"/>
        <v>0</v>
      </c>
      <c r="AU6" s="13">
        <f t="shared" si="23"/>
        <v>0</v>
      </c>
      <c r="AV6" s="28">
        <f t="shared" ref="AV6:AV16" si="81">SUM(AH6:AU6)</f>
        <v>19117</v>
      </c>
      <c r="AX6" s="20" t="s">
        <v>152</v>
      </c>
      <c r="AY6" s="19">
        <v>44958</v>
      </c>
      <c r="AZ6" s="19">
        <v>44985</v>
      </c>
      <c r="BA6" s="13">
        <f t="shared" si="24"/>
        <v>12000</v>
      </c>
      <c r="BB6" s="13">
        <f t="shared" si="25"/>
        <v>0</v>
      </c>
      <c r="BC6" s="13">
        <f t="shared" si="26"/>
        <v>0</v>
      </c>
      <c r="BD6" s="13">
        <f t="shared" si="27"/>
        <v>0</v>
      </c>
      <c r="BE6" s="13">
        <f t="shared" si="28"/>
        <v>0</v>
      </c>
      <c r="BF6" s="13">
        <f t="shared" si="29"/>
        <v>0</v>
      </c>
      <c r="BG6" s="13">
        <f t="shared" si="30"/>
        <v>0</v>
      </c>
      <c r="BH6" s="13">
        <f t="shared" si="31"/>
        <v>0</v>
      </c>
      <c r="BI6" s="13">
        <f t="shared" si="32"/>
        <v>0</v>
      </c>
      <c r="BJ6" s="13">
        <f t="shared" si="33"/>
        <v>5000</v>
      </c>
      <c r="BK6" s="13">
        <f t="shared" si="34"/>
        <v>0</v>
      </c>
      <c r="BL6" s="13">
        <f t="shared" si="35"/>
        <v>5000</v>
      </c>
      <c r="BM6" s="13">
        <f t="shared" si="36"/>
        <v>0</v>
      </c>
      <c r="BN6" s="13">
        <f t="shared" si="37"/>
        <v>0</v>
      </c>
      <c r="BO6" s="28">
        <f t="shared" ref="BO6:BO16" si="82">SUM(BA6:BN6)</f>
        <v>22000</v>
      </c>
      <c r="BQ6" s="20" t="s">
        <v>152</v>
      </c>
      <c r="BR6" s="19">
        <v>45323</v>
      </c>
      <c r="BS6" s="19">
        <v>45350</v>
      </c>
      <c r="BT6" s="13">
        <f t="shared" si="38"/>
        <v>3300</v>
      </c>
      <c r="BU6" s="13">
        <f t="shared" si="39"/>
        <v>0</v>
      </c>
      <c r="BV6" s="13">
        <f t="shared" si="40"/>
        <v>0</v>
      </c>
      <c r="BW6" s="13">
        <f t="shared" si="41"/>
        <v>0</v>
      </c>
      <c r="BX6" s="13">
        <f t="shared" si="42"/>
        <v>0</v>
      </c>
      <c r="BY6" s="13">
        <f t="shared" si="43"/>
        <v>0</v>
      </c>
      <c r="BZ6" s="13">
        <f t="shared" si="44"/>
        <v>5027.5</v>
      </c>
      <c r="CA6" s="13">
        <f t="shared" si="45"/>
        <v>0</v>
      </c>
      <c r="CB6" s="13">
        <f t="shared" si="46"/>
        <v>0</v>
      </c>
      <c r="CC6" s="13">
        <f t="shared" si="47"/>
        <v>0</v>
      </c>
      <c r="CD6" s="13">
        <f t="shared" si="48"/>
        <v>0</v>
      </c>
      <c r="CE6" s="13">
        <f t="shared" si="49"/>
        <v>0</v>
      </c>
      <c r="CF6" s="13">
        <f t="shared" si="50"/>
        <v>0</v>
      </c>
      <c r="CG6" s="13">
        <f t="shared" si="51"/>
        <v>0</v>
      </c>
      <c r="CH6" s="28">
        <f t="shared" ref="CH6:CH16" si="83">SUM(BT6:CG6)</f>
        <v>8327.5</v>
      </c>
      <c r="CJ6" s="20" t="s">
        <v>152</v>
      </c>
      <c r="CK6" s="19">
        <v>45689</v>
      </c>
      <c r="CL6" s="19">
        <v>45716</v>
      </c>
      <c r="CM6" s="13">
        <f t="shared" si="52"/>
        <v>50</v>
      </c>
      <c r="CN6" s="13">
        <f t="shared" si="53"/>
        <v>14940</v>
      </c>
      <c r="CO6" s="13">
        <f t="shared" si="54"/>
        <v>0</v>
      </c>
      <c r="CP6" s="13">
        <f t="shared" si="55"/>
        <v>0</v>
      </c>
      <c r="CQ6" s="13">
        <f t="shared" si="56"/>
        <v>0</v>
      </c>
      <c r="CR6" s="13">
        <f t="shared" si="57"/>
        <v>0</v>
      </c>
      <c r="CS6" s="13">
        <f t="shared" si="58"/>
        <v>1500</v>
      </c>
      <c r="CT6" s="13">
        <f t="shared" si="59"/>
        <v>0</v>
      </c>
      <c r="CU6" s="13">
        <f t="shared" si="60"/>
        <v>0</v>
      </c>
      <c r="CV6" s="13">
        <f t="shared" si="61"/>
        <v>0</v>
      </c>
      <c r="CW6" s="13">
        <f t="shared" si="62"/>
        <v>0</v>
      </c>
      <c r="CX6" s="13">
        <f t="shared" si="63"/>
        <v>0</v>
      </c>
      <c r="CY6" s="13">
        <f t="shared" si="64"/>
        <v>0</v>
      </c>
      <c r="CZ6" s="13">
        <f t="shared" si="65"/>
        <v>900</v>
      </c>
      <c r="DA6" s="28">
        <f t="shared" ref="DA6:DA16" si="84">SUM(CM6:CZ6)</f>
        <v>17390</v>
      </c>
      <c r="DC6" s="20" t="s">
        <v>152</v>
      </c>
      <c r="DD6" s="19">
        <v>46054</v>
      </c>
      <c r="DE6" s="19">
        <v>46081</v>
      </c>
      <c r="DF6" s="13">
        <f t="shared" si="66"/>
        <v>0</v>
      </c>
      <c r="DG6" s="13">
        <f t="shared" si="67"/>
        <v>0</v>
      </c>
      <c r="DH6" s="13">
        <f t="shared" si="68"/>
        <v>0</v>
      </c>
      <c r="DI6" s="13">
        <f t="shared" si="69"/>
        <v>0</v>
      </c>
      <c r="DJ6" s="13">
        <f t="shared" si="70"/>
        <v>0</v>
      </c>
      <c r="DK6" s="13">
        <f t="shared" si="71"/>
        <v>0</v>
      </c>
      <c r="DL6" s="13">
        <f t="shared" si="72"/>
        <v>0</v>
      </c>
      <c r="DM6" s="13">
        <f t="shared" si="73"/>
        <v>0</v>
      </c>
      <c r="DN6" s="13">
        <f t="shared" si="74"/>
        <v>0</v>
      </c>
      <c r="DO6" s="13">
        <f t="shared" si="75"/>
        <v>0</v>
      </c>
      <c r="DP6" s="13">
        <f t="shared" si="76"/>
        <v>0</v>
      </c>
      <c r="DQ6" s="13">
        <f t="shared" si="77"/>
        <v>0</v>
      </c>
      <c r="DR6" s="13">
        <f t="shared" si="78"/>
        <v>0</v>
      </c>
      <c r="DS6" s="13">
        <f t="shared" si="79"/>
        <v>0</v>
      </c>
      <c r="DT6" s="28">
        <f t="shared" ref="DT6:DT16" si="85">SUM(DF6:DS6)</f>
        <v>0</v>
      </c>
    </row>
    <row r="7" spans="1:124" ht="16.2">
      <c r="A7">
        <v>4</v>
      </c>
      <c r="B7" s="98">
        <v>180</v>
      </c>
      <c r="C7" t="s">
        <v>565</v>
      </c>
      <c r="E7" s="15">
        <f t="shared" si="80"/>
        <v>720</v>
      </c>
      <c r="G7" t="str">
        <f>G6</f>
        <v>Houtbewerkingsmachines</v>
      </c>
      <c r="J7" t="s">
        <v>593</v>
      </c>
      <c r="K7" s="15">
        <f t="shared" si="0"/>
        <v>340</v>
      </c>
      <c r="M7" t="s">
        <v>602</v>
      </c>
      <c r="N7" s="15">
        <f t="shared" si="1"/>
        <v>762.44</v>
      </c>
      <c r="P7" t="s">
        <v>626</v>
      </c>
      <c r="Q7" s="15">
        <f t="shared" si="2"/>
        <v>10500</v>
      </c>
      <c r="S7" s="110">
        <v>44597</v>
      </c>
      <c r="T7" t="s">
        <v>103</v>
      </c>
      <c r="U7" s="115">
        <v>635</v>
      </c>
      <c r="V7" s="15"/>
      <c r="X7" t="s">
        <v>704</v>
      </c>
      <c r="Y7" t="s">
        <v>705</v>
      </c>
      <c r="AA7" s="5" t="s">
        <v>648</v>
      </c>
      <c r="AB7" s="13">
        <f t="shared" si="3"/>
        <v>40215.050000000003</v>
      </c>
      <c r="AC7" s="15">
        <f t="shared" si="4"/>
        <v>0</v>
      </c>
      <c r="AE7" s="20" t="s">
        <v>153</v>
      </c>
      <c r="AF7" s="19">
        <v>44621</v>
      </c>
      <c r="AG7" s="19">
        <v>44651</v>
      </c>
      <c r="AH7" s="13">
        <f t="shared" si="10"/>
        <v>0</v>
      </c>
      <c r="AI7" s="13">
        <f t="shared" si="11"/>
        <v>0</v>
      </c>
      <c r="AJ7" s="13">
        <f t="shared" si="12"/>
        <v>0</v>
      </c>
      <c r="AK7" s="13">
        <f t="shared" si="13"/>
        <v>0</v>
      </c>
      <c r="AL7" s="13">
        <f t="shared" si="14"/>
        <v>0</v>
      </c>
      <c r="AM7" s="13">
        <f t="shared" si="15"/>
        <v>0</v>
      </c>
      <c r="AN7" s="13">
        <f t="shared" si="16"/>
        <v>0</v>
      </c>
      <c r="AO7" s="13">
        <f t="shared" si="17"/>
        <v>0</v>
      </c>
      <c r="AP7" s="13">
        <f t="shared" si="18"/>
        <v>0</v>
      </c>
      <c r="AQ7" s="13">
        <f t="shared" si="19"/>
        <v>0</v>
      </c>
      <c r="AR7" s="13">
        <f t="shared" si="20"/>
        <v>0</v>
      </c>
      <c r="AS7" s="13">
        <f t="shared" si="21"/>
        <v>0</v>
      </c>
      <c r="AT7" s="13">
        <f t="shared" si="22"/>
        <v>0</v>
      </c>
      <c r="AU7" s="13">
        <f t="shared" si="23"/>
        <v>0</v>
      </c>
      <c r="AV7" s="28">
        <f t="shared" si="81"/>
        <v>0</v>
      </c>
      <c r="AX7" s="20" t="s">
        <v>153</v>
      </c>
      <c r="AY7" s="19">
        <v>44986</v>
      </c>
      <c r="AZ7" s="19">
        <v>45016</v>
      </c>
      <c r="BA7" s="13">
        <f t="shared" si="24"/>
        <v>121550</v>
      </c>
      <c r="BB7" s="13">
        <f t="shared" si="25"/>
        <v>0</v>
      </c>
      <c r="BC7" s="13">
        <f t="shared" si="26"/>
        <v>0</v>
      </c>
      <c r="BD7" s="13">
        <f t="shared" si="27"/>
        <v>0</v>
      </c>
      <c r="BE7" s="13">
        <f t="shared" si="28"/>
        <v>2550</v>
      </c>
      <c r="BF7" s="13">
        <f t="shared" si="29"/>
        <v>0</v>
      </c>
      <c r="BG7" s="13">
        <f t="shared" si="30"/>
        <v>0</v>
      </c>
      <c r="BH7" s="13">
        <f t="shared" si="31"/>
        <v>171.65</v>
      </c>
      <c r="BI7" s="13">
        <f t="shared" si="32"/>
        <v>0</v>
      </c>
      <c r="BJ7" s="13">
        <f t="shared" si="33"/>
        <v>32500</v>
      </c>
      <c r="BK7" s="13">
        <f t="shared" si="34"/>
        <v>0</v>
      </c>
      <c r="BL7" s="13">
        <f t="shared" si="35"/>
        <v>32500</v>
      </c>
      <c r="BM7" s="13">
        <f t="shared" si="36"/>
        <v>0</v>
      </c>
      <c r="BN7" s="13">
        <f t="shared" si="37"/>
        <v>1155</v>
      </c>
      <c r="BO7" s="28">
        <f t="shared" si="82"/>
        <v>190426.65</v>
      </c>
      <c r="BQ7" s="20" t="s">
        <v>153</v>
      </c>
      <c r="BR7" s="19">
        <v>45352</v>
      </c>
      <c r="BS7" s="19">
        <v>45382</v>
      </c>
      <c r="BT7" s="13">
        <f t="shared" si="38"/>
        <v>17040</v>
      </c>
      <c r="BU7" s="13">
        <f t="shared" si="39"/>
        <v>0</v>
      </c>
      <c r="BV7" s="13">
        <f t="shared" si="40"/>
        <v>0</v>
      </c>
      <c r="BW7" s="13">
        <f t="shared" si="41"/>
        <v>0</v>
      </c>
      <c r="BX7" s="13">
        <f t="shared" si="42"/>
        <v>0</v>
      </c>
      <c r="BY7" s="13">
        <f t="shared" si="43"/>
        <v>0</v>
      </c>
      <c r="BZ7" s="13">
        <f t="shared" si="44"/>
        <v>0</v>
      </c>
      <c r="CA7" s="13">
        <f t="shared" si="45"/>
        <v>0</v>
      </c>
      <c r="CB7" s="13">
        <f t="shared" si="46"/>
        <v>0</v>
      </c>
      <c r="CC7" s="13">
        <f t="shared" si="47"/>
        <v>0</v>
      </c>
      <c r="CD7" s="13">
        <f t="shared" si="48"/>
        <v>0</v>
      </c>
      <c r="CE7" s="13">
        <f t="shared" si="49"/>
        <v>0</v>
      </c>
      <c r="CF7" s="13">
        <f t="shared" si="50"/>
        <v>0</v>
      </c>
      <c r="CG7" s="13">
        <f t="shared" si="51"/>
        <v>1400</v>
      </c>
      <c r="CH7" s="28">
        <f t="shared" si="83"/>
        <v>18440</v>
      </c>
      <c r="CJ7" s="20" t="s">
        <v>153</v>
      </c>
      <c r="CK7" s="19">
        <v>45717</v>
      </c>
      <c r="CL7" s="19">
        <v>45747</v>
      </c>
      <c r="CM7" s="13">
        <f t="shared" si="52"/>
        <v>0</v>
      </c>
      <c r="CN7" s="13">
        <f t="shared" si="53"/>
        <v>0</v>
      </c>
      <c r="CO7" s="13">
        <f t="shared" si="54"/>
        <v>0</v>
      </c>
      <c r="CP7" s="13">
        <f t="shared" si="55"/>
        <v>0</v>
      </c>
      <c r="CQ7" s="13">
        <f t="shared" si="56"/>
        <v>0</v>
      </c>
      <c r="CR7" s="13">
        <f t="shared" si="57"/>
        <v>0</v>
      </c>
      <c r="CS7" s="13">
        <f t="shared" si="58"/>
        <v>0</v>
      </c>
      <c r="CT7" s="13">
        <f t="shared" si="59"/>
        <v>0</v>
      </c>
      <c r="CU7" s="13">
        <f t="shared" si="60"/>
        <v>0</v>
      </c>
      <c r="CV7" s="13">
        <f t="shared" si="61"/>
        <v>0</v>
      </c>
      <c r="CW7" s="13">
        <f t="shared" si="62"/>
        <v>0</v>
      </c>
      <c r="CX7" s="13">
        <f t="shared" si="63"/>
        <v>0</v>
      </c>
      <c r="CY7" s="13">
        <f t="shared" si="64"/>
        <v>0</v>
      </c>
      <c r="CZ7" s="13">
        <f t="shared" si="65"/>
        <v>0</v>
      </c>
      <c r="DA7" s="28">
        <f t="shared" si="84"/>
        <v>0</v>
      </c>
      <c r="DC7" s="20" t="s">
        <v>153</v>
      </c>
      <c r="DD7" s="19">
        <v>46082</v>
      </c>
      <c r="DE7" s="19">
        <v>46112</v>
      </c>
      <c r="DF7" s="13">
        <f t="shared" si="66"/>
        <v>0</v>
      </c>
      <c r="DG7" s="13">
        <f t="shared" si="67"/>
        <v>0</v>
      </c>
      <c r="DH7" s="13">
        <f t="shared" si="68"/>
        <v>0</v>
      </c>
      <c r="DI7" s="13">
        <f t="shared" si="69"/>
        <v>0</v>
      </c>
      <c r="DJ7" s="13">
        <f t="shared" si="70"/>
        <v>0</v>
      </c>
      <c r="DK7" s="13">
        <f t="shared" si="71"/>
        <v>0</v>
      </c>
      <c r="DL7" s="13">
        <f t="shared" si="72"/>
        <v>0</v>
      </c>
      <c r="DM7" s="13">
        <f t="shared" si="73"/>
        <v>0</v>
      </c>
      <c r="DN7" s="13">
        <f t="shared" si="74"/>
        <v>0</v>
      </c>
      <c r="DO7" s="13">
        <f t="shared" si="75"/>
        <v>0</v>
      </c>
      <c r="DP7" s="13">
        <f t="shared" si="76"/>
        <v>0</v>
      </c>
      <c r="DQ7" s="13">
        <f t="shared" si="77"/>
        <v>0</v>
      </c>
      <c r="DR7" s="13">
        <f t="shared" si="78"/>
        <v>0</v>
      </c>
      <c r="DS7" s="13">
        <f t="shared" si="79"/>
        <v>35022.5</v>
      </c>
      <c r="DT7" s="28">
        <f t="shared" si="85"/>
        <v>35022.5</v>
      </c>
    </row>
    <row r="8" spans="1:124" ht="16.2">
      <c r="A8">
        <v>4</v>
      </c>
      <c r="B8" s="98">
        <v>150</v>
      </c>
      <c r="C8" t="s">
        <v>566</v>
      </c>
      <c r="E8" s="15">
        <f t="shared" si="80"/>
        <v>600</v>
      </c>
      <c r="G8" t="str">
        <f>G7</f>
        <v>Houtbewerkingsmachines</v>
      </c>
      <c r="J8" t="s">
        <v>594</v>
      </c>
      <c r="K8" s="15">
        <f t="shared" si="0"/>
        <v>420</v>
      </c>
      <c r="M8" t="s">
        <v>603</v>
      </c>
      <c r="N8" s="15">
        <f t="shared" si="1"/>
        <v>1222.18</v>
      </c>
      <c r="P8" t="s">
        <v>625</v>
      </c>
      <c r="Q8" s="15">
        <f t="shared" si="2"/>
        <v>7500</v>
      </c>
      <c r="S8" s="110">
        <v>44597</v>
      </c>
      <c r="T8" t="s">
        <v>103</v>
      </c>
      <c r="U8" s="115">
        <v>252</v>
      </c>
      <c r="V8" s="15"/>
      <c r="X8" t="s">
        <v>417</v>
      </c>
      <c r="AA8" s="5" t="s">
        <v>656</v>
      </c>
      <c r="AB8" s="13">
        <f t="shared" si="3"/>
        <v>124654.01</v>
      </c>
      <c r="AC8" s="15">
        <f t="shared" si="4"/>
        <v>0</v>
      </c>
      <c r="AE8" s="20" t="s">
        <v>154</v>
      </c>
      <c r="AF8" s="19">
        <v>44652</v>
      </c>
      <c r="AG8" s="19">
        <v>44681</v>
      </c>
      <c r="AH8" s="13">
        <f t="shared" si="10"/>
        <v>0</v>
      </c>
      <c r="AI8" s="13">
        <f t="shared" si="11"/>
        <v>0</v>
      </c>
      <c r="AJ8" s="13">
        <f t="shared" si="12"/>
        <v>0</v>
      </c>
      <c r="AK8" s="13">
        <f t="shared" si="13"/>
        <v>0</v>
      </c>
      <c r="AL8" s="13">
        <f t="shared" si="14"/>
        <v>0</v>
      </c>
      <c r="AM8" s="13">
        <f t="shared" si="15"/>
        <v>0</v>
      </c>
      <c r="AN8" s="13">
        <f t="shared" si="16"/>
        <v>0</v>
      </c>
      <c r="AO8" s="13">
        <f t="shared" si="17"/>
        <v>0</v>
      </c>
      <c r="AP8" s="13">
        <f t="shared" si="18"/>
        <v>0</v>
      </c>
      <c r="AQ8" s="13">
        <f t="shared" si="19"/>
        <v>0</v>
      </c>
      <c r="AR8" s="13">
        <f t="shared" si="20"/>
        <v>0</v>
      </c>
      <c r="AS8" s="13">
        <f t="shared" si="21"/>
        <v>0</v>
      </c>
      <c r="AT8" s="13">
        <f t="shared" si="22"/>
        <v>0</v>
      </c>
      <c r="AU8" s="13">
        <f t="shared" si="23"/>
        <v>0</v>
      </c>
      <c r="AV8" s="28">
        <f t="shared" si="81"/>
        <v>0</v>
      </c>
      <c r="AX8" s="20" t="s">
        <v>154</v>
      </c>
      <c r="AY8" s="19">
        <v>45017</v>
      </c>
      <c r="AZ8" s="19">
        <v>45046</v>
      </c>
      <c r="BA8" s="13">
        <f t="shared" si="24"/>
        <v>4840</v>
      </c>
      <c r="BB8" s="13">
        <f t="shared" si="25"/>
        <v>0</v>
      </c>
      <c r="BC8" s="13">
        <f t="shared" si="26"/>
        <v>0</v>
      </c>
      <c r="BD8" s="13">
        <f t="shared" si="27"/>
        <v>0</v>
      </c>
      <c r="BE8" s="13">
        <f t="shared" si="28"/>
        <v>255</v>
      </c>
      <c r="BF8" s="13">
        <f t="shared" si="29"/>
        <v>0</v>
      </c>
      <c r="BG8" s="13">
        <f t="shared" si="30"/>
        <v>450</v>
      </c>
      <c r="BH8" s="13">
        <f t="shared" si="31"/>
        <v>450</v>
      </c>
      <c r="BI8" s="13">
        <f t="shared" si="32"/>
        <v>0</v>
      </c>
      <c r="BJ8" s="13">
        <f t="shared" si="33"/>
        <v>5500</v>
      </c>
      <c r="BK8" s="13">
        <f t="shared" si="34"/>
        <v>0</v>
      </c>
      <c r="BL8" s="13">
        <f t="shared" si="35"/>
        <v>5500</v>
      </c>
      <c r="BM8" s="13">
        <f t="shared" si="36"/>
        <v>0</v>
      </c>
      <c r="BN8" s="13">
        <f t="shared" si="37"/>
        <v>0</v>
      </c>
      <c r="BO8" s="28">
        <f t="shared" si="82"/>
        <v>16995</v>
      </c>
      <c r="BQ8" s="20" t="s">
        <v>154</v>
      </c>
      <c r="BR8" s="19">
        <v>45383</v>
      </c>
      <c r="BS8" s="19">
        <v>45412</v>
      </c>
      <c r="BT8" s="13">
        <f t="shared" si="38"/>
        <v>84455</v>
      </c>
      <c r="BU8" s="13">
        <f t="shared" si="39"/>
        <v>0</v>
      </c>
      <c r="BV8" s="13">
        <f t="shared" si="40"/>
        <v>0</v>
      </c>
      <c r="BW8" s="13">
        <f t="shared" si="41"/>
        <v>0</v>
      </c>
      <c r="BX8" s="13">
        <f t="shared" si="42"/>
        <v>0</v>
      </c>
      <c r="BY8" s="13">
        <f t="shared" si="43"/>
        <v>0</v>
      </c>
      <c r="BZ8" s="13">
        <f t="shared" si="44"/>
        <v>0</v>
      </c>
      <c r="CA8" s="13">
        <f t="shared" si="45"/>
        <v>0</v>
      </c>
      <c r="CB8" s="13">
        <f t="shared" si="46"/>
        <v>0</v>
      </c>
      <c r="CC8" s="13">
        <f t="shared" si="47"/>
        <v>39500</v>
      </c>
      <c r="CD8" s="13">
        <f t="shared" si="48"/>
        <v>0</v>
      </c>
      <c r="CE8" s="13">
        <f t="shared" si="49"/>
        <v>0</v>
      </c>
      <c r="CF8" s="13">
        <f t="shared" si="50"/>
        <v>0</v>
      </c>
      <c r="CG8" s="13">
        <f t="shared" si="51"/>
        <v>1600</v>
      </c>
      <c r="CH8" s="28">
        <f t="shared" si="83"/>
        <v>125555</v>
      </c>
      <c r="CJ8" s="20" t="s">
        <v>154</v>
      </c>
      <c r="CK8" s="19">
        <v>45748</v>
      </c>
      <c r="CL8" s="19">
        <v>45777</v>
      </c>
      <c r="CM8" s="13">
        <f t="shared" si="52"/>
        <v>0</v>
      </c>
      <c r="CN8" s="13">
        <f t="shared" si="53"/>
        <v>0</v>
      </c>
      <c r="CO8" s="13">
        <f t="shared" si="54"/>
        <v>0</v>
      </c>
      <c r="CP8" s="13">
        <f t="shared" si="55"/>
        <v>0</v>
      </c>
      <c r="CQ8" s="13">
        <f t="shared" si="56"/>
        <v>0</v>
      </c>
      <c r="CR8" s="13">
        <f t="shared" si="57"/>
        <v>0</v>
      </c>
      <c r="CS8" s="13">
        <f t="shared" si="58"/>
        <v>0</v>
      </c>
      <c r="CT8" s="13">
        <f t="shared" si="59"/>
        <v>0</v>
      </c>
      <c r="CU8" s="13">
        <f t="shared" si="60"/>
        <v>0</v>
      </c>
      <c r="CV8" s="13">
        <f t="shared" si="61"/>
        <v>0</v>
      </c>
      <c r="CW8" s="13">
        <f t="shared" si="62"/>
        <v>0</v>
      </c>
      <c r="CX8" s="13">
        <f t="shared" si="63"/>
        <v>0</v>
      </c>
      <c r="CY8" s="13">
        <f t="shared" si="64"/>
        <v>200</v>
      </c>
      <c r="CZ8" s="13">
        <f t="shared" si="65"/>
        <v>0</v>
      </c>
      <c r="DA8" s="28">
        <f t="shared" si="84"/>
        <v>200</v>
      </c>
      <c r="DC8" s="20" t="s">
        <v>154</v>
      </c>
      <c r="DD8" s="19">
        <v>46113</v>
      </c>
      <c r="DE8" s="19">
        <v>46142</v>
      </c>
      <c r="DF8" s="13">
        <f t="shared" si="66"/>
        <v>0</v>
      </c>
      <c r="DG8" s="13">
        <f t="shared" si="67"/>
        <v>0</v>
      </c>
      <c r="DH8" s="13">
        <f t="shared" si="68"/>
        <v>0</v>
      </c>
      <c r="DI8" s="13">
        <f t="shared" si="69"/>
        <v>0</v>
      </c>
      <c r="DJ8" s="13">
        <f t="shared" si="70"/>
        <v>0</v>
      </c>
      <c r="DK8" s="13">
        <f t="shared" si="71"/>
        <v>0</v>
      </c>
      <c r="DL8" s="13">
        <f t="shared" si="72"/>
        <v>0</v>
      </c>
      <c r="DM8" s="13">
        <f t="shared" si="73"/>
        <v>0</v>
      </c>
      <c r="DN8" s="13">
        <f t="shared" si="74"/>
        <v>0</v>
      </c>
      <c r="DO8" s="13">
        <f t="shared" si="75"/>
        <v>0</v>
      </c>
      <c r="DP8" s="13">
        <f t="shared" si="76"/>
        <v>0</v>
      </c>
      <c r="DQ8" s="13">
        <f t="shared" si="77"/>
        <v>0</v>
      </c>
      <c r="DR8" s="13">
        <f t="shared" si="78"/>
        <v>0</v>
      </c>
      <c r="DS8" s="13">
        <f t="shared" si="79"/>
        <v>0</v>
      </c>
      <c r="DT8" s="28">
        <f t="shared" si="85"/>
        <v>0</v>
      </c>
    </row>
    <row r="9" spans="1:124" ht="16.2">
      <c r="A9">
        <v>1</v>
      </c>
      <c r="B9" s="98">
        <v>450</v>
      </c>
      <c r="C9" t="s">
        <v>567</v>
      </c>
      <c r="E9" s="15">
        <f t="shared" si="80"/>
        <v>450</v>
      </c>
      <c r="G9" t="s">
        <v>592</v>
      </c>
      <c r="J9" t="s">
        <v>595</v>
      </c>
      <c r="K9" s="15">
        <f t="shared" si="0"/>
        <v>6300</v>
      </c>
      <c r="M9" t="s">
        <v>604</v>
      </c>
      <c r="N9" s="15">
        <f t="shared" si="1"/>
        <v>88.08</v>
      </c>
      <c r="S9" s="110">
        <v>44598</v>
      </c>
      <c r="T9" t="s">
        <v>702</v>
      </c>
      <c r="U9" s="115">
        <v>10000</v>
      </c>
      <c r="V9" s="15"/>
      <c r="X9" t="s">
        <v>692</v>
      </c>
      <c r="Y9" t="s">
        <v>703</v>
      </c>
      <c r="AA9" s="5" t="s">
        <v>417</v>
      </c>
      <c r="AB9" s="13">
        <f t="shared" si="3"/>
        <v>88339.510000000009</v>
      </c>
      <c r="AC9" s="15">
        <f t="shared" si="4"/>
        <v>0</v>
      </c>
      <c r="AE9" s="20" t="s">
        <v>155</v>
      </c>
      <c r="AF9" s="19">
        <v>44682</v>
      </c>
      <c r="AG9" s="19">
        <v>44712</v>
      </c>
      <c r="AH9" s="13">
        <f t="shared" si="10"/>
        <v>0</v>
      </c>
      <c r="AI9" s="13">
        <f t="shared" si="11"/>
        <v>0</v>
      </c>
      <c r="AJ9" s="13">
        <f t="shared" si="12"/>
        <v>0</v>
      </c>
      <c r="AK9" s="13">
        <f t="shared" si="13"/>
        <v>0</v>
      </c>
      <c r="AL9" s="13">
        <f t="shared" si="14"/>
        <v>0</v>
      </c>
      <c r="AM9" s="13">
        <f t="shared" si="15"/>
        <v>0</v>
      </c>
      <c r="AN9" s="13">
        <f t="shared" si="16"/>
        <v>0</v>
      </c>
      <c r="AO9" s="13">
        <f t="shared" si="17"/>
        <v>0</v>
      </c>
      <c r="AP9" s="13">
        <f t="shared" si="18"/>
        <v>0</v>
      </c>
      <c r="AQ9" s="13">
        <f t="shared" si="19"/>
        <v>0</v>
      </c>
      <c r="AR9" s="13">
        <f t="shared" si="20"/>
        <v>0</v>
      </c>
      <c r="AS9" s="13">
        <f t="shared" si="21"/>
        <v>0</v>
      </c>
      <c r="AT9" s="13">
        <f t="shared" si="22"/>
        <v>0</v>
      </c>
      <c r="AU9" s="13">
        <f t="shared" si="23"/>
        <v>0</v>
      </c>
      <c r="AV9" s="28">
        <f t="shared" si="81"/>
        <v>0</v>
      </c>
      <c r="AX9" s="20" t="s">
        <v>155</v>
      </c>
      <c r="AY9" s="19">
        <v>45047</v>
      </c>
      <c r="AZ9" s="19">
        <v>45077</v>
      </c>
      <c r="BA9" s="13">
        <f t="shared" si="24"/>
        <v>76595</v>
      </c>
      <c r="BB9" s="13">
        <f t="shared" si="25"/>
        <v>3064</v>
      </c>
      <c r="BC9" s="13">
        <f t="shared" si="26"/>
        <v>0</v>
      </c>
      <c r="BD9" s="13">
        <f t="shared" si="27"/>
        <v>0</v>
      </c>
      <c r="BE9" s="13">
        <f t="shared" si="28"/>
        <v>2142.5</v>
      </c>
      <c r="BF9" s="13">
        <f t="shared" si="29"/>
        <v>5995</v>
      </c>
      <c r="BG9" s="13">
        <f t="shared" si="30"/>
        <v>0</v>
      </c>
      <c r="BH9" s="13">
        <f t="shared" si="31"/>
        <v>18305</v>
      </c>
      <c r="BI9" s="13">
        <f t="shared" si="32"/>
        <v>9500</v>
      </c>
      <c r="BJ9" s="13">
        <f t="shared" si="33"/>
        <v>40000</v>
      </c>
      <c r="BK9" s="13">
        <f t="shared" si="34"/>
        <v>0</v>
      </c>
      <c r="BL9" s="13">
        <f t="shared" si="35"/>
        <v>40000</v>
      </c>
      <c r="BM9" s="13">
        <f t="shared" si="36"/>
        <v>0</v>
      </c>
      <c r="BN9" s="13">
        <f t="shared" si="37"/>
        <v>1150</v>
      </c>
      <c r="BO9" s="28">
        <f t="shared" si="82"/>
        <v>196751.5</v>
      </c>
      <c r="BQ9" s="20" t="s">
        <v>155</v>
      </c>
      <c r="BR9" s="19">
        <v>45413</v>
      </c>
      <c r="BS9" s="19">
        <v>45443</v>
      </c>
      <c r="BT9" s="13">
        <f t="shared" si="38"/>
        <v>0</v>
      </c>
      <c r="BU9" s="13">
        <f t="shared" si="39"/>
        <v>0</v>
      </c>
      <c r="BV9" s="13">
        <f t="shared" si="40"/>
        <v>0</v>
      </c>
      <c r="BW9" s="13">
        <f t="shared" si="41"/>
        <v>0</v>
      </c>
      <c r="BX9" s="13">
        <f t="shared" si="42"/>
        <v>0</v>
      </c>
      <c r="BY9" s="13">
        <f t="shared" si="43"/>
        <v>0</v>
      </c>
      <c r="BZ9" s="13">
        <f t="shared" si="44"/>
        <v>0</v>
      </c>
      <c r="CA9" s="13">
        <f t="shared" si="45"/>
        <v>0</v>
      </c>
      <c r="CB9" s="13">
        <f t="shared" si="46"/>
        <v>0</v>
      </c>
      <c r="CC9" s="13">
        <f t="shared" si="47"/>
        <v>0</v>
      </c>
      <c r="CD9" s="13">
        <f t="shared" si="48"/>
        <v>0</v>
      </c>
      <c r="CE9" s="13">
        <f t="shared" si="49"/>
        <v>0</v>
      </c>
      <c r="CF9" s="13">
        <f t="shared" si="50"/>
        <v>0</v>
      </c>
      <c r="CG9" s="13">
        <f t="shared" si="51"/>
        <v>0</v>
      </c>
      <c r="CH9" s="28">
        <f t="shared" si="83"/>
        <v>0</v>
      </c>
      <c r="CJ9" s="20" t="s">
        <v>155</v>
      </c>
      <c r="CK9" s="19">
        <v>45778</v>
      </c>
      <c r="CL9" s="19">
        <v>45808</v>
      </c>
      <c r="CM9" s="13">
        <f t="shared" si="52"/>
        <v>0</v>
      </c>
      <c r="CN9" s="13">
        <f t="shared" si="53"/>
        <v>0</v>
      </c>
      <c r="CO9" s="13">
        <f t="shared" si="54"/>
        <v>0</v>
      </c>
      <c r="CP9" s="13">
        <f t="shared" si="55"/>
        <v>0</v>
      </c>
      <c r="CQ9" s="13">
        <f t="shared" si="56"/>
        <v>0</v>
      </c>
      <c r="CR9" s="13">
        <f t="shared" si="57"/>
        <v>0</v>
      </c>
      <c r="CS9" s="13">
        <f t="shared" si="58"/>
        <v>0</v>
      </c>
      <c r="CT9" s="13">
        <f t="shared" si="59"/>
        <v>0</v>
      </c>
      <c r="CU9" s="13">
        <f t="shared" si="60"/>
        <v>0</v>
      </c>
      <c r="CV9" s="13">
        <f t="shared" si="61"/>
        <v>0</v>
      </c>
      <c r="CW9" s="13">
        <f t="shared" si="62"/>
        <v>0</v>
      </c>
      <c r="CX9" s="13">
        <f t="shared" si="63"/>
        <v>0</v>
      </c>
      <c r="CY9" s="13">
        <f t="shared" si="64"/>
        <v>0</v>
      </c>
      <c r="CZ9" s="13">
        <f t="shared" si="65"/>
        <v>0</v>
      </c>
      <c r="DA9" s="28">
        <f t="shared" si="84"/>
        <v>0</v>
      </c>
      <c r="DC9" s="20" t="s">
        <v>155</v>
      </c>
      <c r="DD9" s="19">
        <v>46143</v>
      </c>
      <c r="DE9" s="19">
        <v>46173</v>
      </c>
      <c r="DF9" s="13">
        <f t="shared" si="66"/>
        <v>0</v>
      </c>
      <c r="DG9" s="13">
        <f t="shared" si="67"/>
        <v>0</v>
      </c>
      <c r="DH9" s="13">
        <f t="shared" si="68"/>
        <v>0</v>
      </c>
      <c r="DI9" s="13">
        <f t="shared" si="69"/>
        <v>0</v>
      </c>
      <c r="DJ9" s="13">
        <f t="shared" si="70"/>
        <v>0</v>
      </c>
      <c r="DK9" s="13">
        <f t="shared" si="71"/>
        <v>0</v>
      </c>
      <c r="DL9" s="13">
        <f t="shared" si="72"/>
        <v>0</v>
      </c>
      <c r="DM9" s="13">
        <f t="shared" si="73"/>
        <v>0</v>
      </c>
      <c r="DN9" s="13">
        <f t="shared" si="74"/>
        <v>0</v>
      </c>
      <c r="DO9" s="13">
        <f t="shared" si="75"/>
        <v>0</v>
      </c>
      <c r="DP9" s="13">
        <f t="shared" si="76"/>
        <v>0</v>
      </c>
      <c r="DQ9" s="13">
        <f t="shared" si="77"/>
        <v>0</v>
      </c>
      <c r="DR9" s="13">
        <f t="shared" si="78"/>
        <v>0</v>
      </c>
      <c r="DS9" s="13">
        <f t="shared" si="79"/>
        <v>0</v>
      </c>
      <c r="DT9" s="28">
        <f t="shared" si="85"/>
        <v>0</v>
      </c>
    </row>
    <row r="10" spans="1:124" ht="16.2">
      <c r="A10">
        <v>1</v>
      </c>
      <c r="B10" s="98">
        <v>165</v>
      </c>
      <c r="C10" t="s">
        <v>568</v>
      </c>
      <c r="E10" s="15">
        <f t="shared" si="80"/>
        <v>165</v>
      </c>
      <c r="G10" t="str">
        <f>J10</f>
        <v>Vacuüm- &amp; Afzuigsystemen</v>
      </c>
      <c r="J10" t="s">
        <v>596</v>
      </c>
      <c r="K10" s="15">
        <f t="shared" si="0"/>
        <v>1075</v>
      </c>
      <c r="M10" t="s">
        <v>605</v>
      </c>
      <c r="N10" s="15">
        <f t="shared" si="1"/>
        <v>31.09</v>
      </c>
      <c r="Q10" s="57">
        <f>SUM(Q3:Q8)</f>
        <v>68300</v>
      </c>
      <c r="S10" s="110">
        <v>44984</v>
      </c>
      <c r="T10" s="102" t="s">
        <v>721</v>
      </c>
      <c r="U10" s="115">
        <v>5000</v>
      </c>
      <c r="V10" s="15"/>
      <c r="X10" t="s">
        <v>692</v>
      </c>
      <c r="AA10" s="5" t="s">
        <v>657</v>
      </c>
      <c r="AB10" s="13">
        <f t="shared" si="3"/>
        <v>96489.84</v>
      </c>
      <c r="AC10" s="15">
        <f t="shared" si="4"/>
        <v>0</v>
      </c>
      <c r="AE10" s="20" t="s">
        <v>156</v>
      </c>
      <c r="AF10" s="19">
        <v>44713</v>
      </c>
      <c r="AG10" s="19">
        <v>44742</v>
      </c>
      <c r="AH10" s="13">
        <f t="shared" si="10"/>
        <v>0</v>
      </c>
      <c r="AI10" s="13">
        <f t="shared" si="11"/>
        <v>0</v>
      </c>
      <c r="AJ10" s="13">
        <f t="shared" si="12"/>
        <v>0</v>
      </c>
      <c r="AK10" s="13">
        <f t="shared" si="13"/>
        <v>0</v>
      </c>
      <c r="AL10" s="13">
        <f t="shared" si="14"/>
        <v>0</v>
      </c>
      <c r="AM10" s="13">
        <f t="shared" si="15"/>
        <v>0</v>
      </c>
      <c r="AN10" s="13">
        <f t="shared" si="16"/>
        <v>0</v>
      </c>
      <c r="AO10" s="13">
        <f t="shared" si="17"/>
        <v>0</v>
      </c>
      <c r="AP10" s="13">
        <f t="shared" si="18"/>
        <v>0</v>
      </c>
      <c r="AQ10" s="13">
        <f t="shared" si="19"/>
        <v>0</v>
      </c>
      <c r="AR10" s="13">
        <f t="shared" si="20"/>
        <v>0</v>
      </c>
      <c r="AS10" s="13">
        <f t="shared" si="21"/>
        <v>0</v>
      </c>
      <c r="AT10" s="13">
        <f t="shared" si="22"/>
        <v>0</v>
      </c>
      <c r="AU10" s="13">
        <f t="shared" si="23"/>
        <v>0</v>
      </c>
      <c r="AV10" s="28">
        <f t="shared" si="81"/>
        <v>0</v>
      </c>
      <c r="AX10" s="20" t="s">
        <v>156</v>
      </c>
      <c r="AY10" s="19">
        <v>45078</v>
      </c>
      <c r="AZ10" s="19">
        <v>45107</v>
      </c>
      <c r="BA10" s="13">
        <f t="shared" si="24"/>
        <v>39651</v>
      </c>
      <c r="BB10" s="13">
        <f t="shared" si="25"/>
        <v>0</v>
      </c>
      <c r="BC10" s="13">
        <f t="shared" si="26"/>
        <v>0</v>
      </c>
      <c r="BD10" s="13">
        <f t="shared" si="27"/>
        <v>0</v>
      </c>
      <c r="BE10" s="13">
        <f t="shared" si="28"/>
        <v>250</v>
      </c>
      <c r="BF10" s="13">
        <f t="shared" si="29"/>
        <v>0</v>
      </c>
      <c r="BG10" s="13">
        <f t="shared" si="30"/>
        <v>0</v>
      </c>
      <c r="BH10" s="13">
        <f t="shared" si="31"/>
        <v>0</v>
      </c>
      <c r="BI10" s="13">
        <f t="shared" si="32"/>
        <v>0</v>
      </c>
      <c r="BJ10" s="13">
        <f t="shared" si="33"/>
        <v>37000</v>
      </c>
      <c r="BK10" s="13">
        <f t="shared" si="34"/>
        <v>0</v>
      </c>
      <c r="BL10" s="13">
        <f t="shared" si="35"/>
        <v>37000</v>
      </c>
      <c r="BM10" s="13">
        <f t="shared" si="36"/>
        <v>0</v>
      </c>
      <c r="BN10" s="13">
        <f t="shared" si="37"/>
        <v>2015</v>
      </c>
      <c r="BO10" s="28">
        <f t="shared" si="82"/>
        <v>115916</v>
      </c>
      <c r="BQ10" s="20" t="s">
        <v>156</v>
      </c>
      <c r="BR10" s="19">
        <v>45444</v>
      </c>
      <c r="BS10" s="19">
        <v>45473</v>
      </c>
      <c r="BT10" s="13">
        <f t="shared" si="38"/>
        <v>0</v>
      </c>
      <c r="BU10" s="13">
        <f t="shared" si="39"/>
        <v>0</v>
      </c>
      <c r="BV10" s="13">
        <f t="shared" si="40"/>
        <v>0</v>
      </c>
      <c r="BW10" s="13">
        <f t="shared" si="41"/>
        <v>0</v>
      </c>
      <c r="BX10" s="13">
        <f t="shared" si="42"/>
        <v>0</v>
      </c>
      <c r="BY10" s="13">
        <f t="shared" si="43"/>
        <v>23425</v>
      </c>
      <c r="BZ10" s="13">
        <f t="shared" si="44"/>
        <v>0</v>
      </c>
      <c r="CA10" s="13">
        <f t="shared" si="45"/>
        <v>0</v>
      </c>
      <c r="CB10" s="13">
        <f t="shared" si="46"/>
        <v>0</v>
      </c>
      <c r="CC10" s="13">
        <f t="shared" si="47"/>
        <v>0</v>
      </c>
      <c r="CD10" s="13">
        <f t="shared" si="48"/>
        <v>0</v>
      </c>
      <c r="CE10" s="13">
        <f t="shared" si="49"/>
        <v>0</v>
      </c>
      <c r="CF10" s="13">
        <f t="shared" si="50"/>
        <v>0</v>
      </c>
      <c r="CG10" s="13">
        <f t="shared" si="51"/>
        <v>0</v>
      </c>
      <c r="CH10" s="28">
        <f t="shared" si="83"/>
        <v>23425</v>
      </c>
      <c r="CJ10" s="20" t="s">
        <v>156</v>
      </c>
      <c r="CK10" s="19">
        <v>45809</v>
      </c>
      <c r="CL10" s="19">
        <v>45838</v>
      </c>
      <c r="CM10" s="13">
        <f t="shared" si="52"/>
        <v>0</v>
      </c>
      <c r="CN10" s="13">
        <f t="shared" si="53"/>
        <v>0</v>
      </c>
      <c r="CO10" s="13">
        <f t="shared" si="54"/>
        <v>0</v>
      </c>
      <c r="CP10" s="13">
        <f t="shared" si="55"/>
        <v>0</v>
      </c>
      <c r="CQ10" s="13">
        <f t="shared" si="56"/>
        <v>0</v>
      </c>
      <c r="CR10" s="13">
        <f t="shared" si="57"/>
        <v>0</v>
      </c>
      <c r="CS10" s="13">
        <f t="shared" si="58"/>
        <v>0</v>
      </c>
      <c r="CT10" s="13">
        <f t="shared" si="59"/>
        <v>0</v>
      </c>
      <c r="CU10" s="13">
        <f t="shared" si="60"/>
        <v>0</v>
      </c>
      <c r="CV10" s="13">
        <f t="shared" si="61"/>
        <v>0</v>
      </c>
      <c r="CW10" s="13">
        <f t="shared" si="62"/>
        <v>0</v>
      </c>
      <c r="CX10" s="13">
        <f t="shared" si="63"/>
        <v>0</v>
      </c>
      <c r="CY10" s="13">
        <f t="shared" si="64"/>
        <v>0</v>
      </c>
      <c r="CZ10" s="13">
        <f t="shared" si="65"/>
        <v>0</v>
      </c>
      <c r="DA10" s="28">
        <f t="shared" si="84"/>
        <v>0</v>
      </c>
      <c r="DC10" s="20" t="s">
        <v>156</v>
      </c>
      <c r="DD10" s="19">
        <v>46174</v>
      </c>
      <c r="DE10" s="19">
        <v>46203</v>
      </c>
      <c r="DF10" s="13">
        <f t="shared" si="66"/>
        <v>1390</v>
      </c>
      <c r="DG10" s="13">
        <f t="shared" si="67"/>
        <v>0</v>
      </c>
      <c r="DH10" s="13">
        <f t="shared" si="68"/>
        <v>0</v>
      </c>
      <c r="DI10" s="13">
        <f t="shared" si="69"/>
        <v>0</v>
      </c>
      <c r="DJ10" s="13">
        <f t="shared" si="70"/>
        <v>0</v>
      </c>
      <c r="DK10" s="13">
        <f t="shared" si="71"/>
        <v>0</v>
      </c>
      <c r="DL10" s="13">
        <f t="shared" si="72"/>
        <v>0</v>
      </c>
      <c r="DM10" s="13">
        <f t="shared" si="73"/>
        <v>0</v>
      </c>
      <c r="DN10" s="13">
        <f t="shared" si="74"/>
        <v>0</v>
      </c>
      <c r="DO10" s="13">
        <f t="shared" si="75"/>
        <v>0</v>
      </c>
      <c r="DP10" s="13">
        <f t="shared" si="76"/>
        <v>0</v>
      </c>
      <c r="DQ10" s="13">
        <f t="shared" si="77"/>
        <v>0</v>
      </c>
      <c r="DR10" s="13">
        <f t="shared" si="78"/>
        <v>0</v>
      </c>
      <c r="DS10" s="13">
        <f t="shared" si="79"/>
        <v>0</v>
      </c>
      <c r="DT10" s="28">
        <f t="shared" si="85"/>
        <v>1390</v>
      </c>
    </row>
    <row r="11" spans="1:124" ht="16.2">
      <c r="A11">
        <v>2</v>
      </c>
      <c r="B11" s="98">
        <v>375</v>
      </c>
      <c r="C11" t="s">
        <v>569</v>
      </c>
      <c r="E11" s="15">
        <f t="shared" si="80"/>
        <v>750</v>
      </c>
      <c r="G11" t="str">
        <f>J10</f>
        <v>Vacuüm- &amp; Afzuigsystemen</v>
      </c>
      <c r="J11" t="s">
        <v>78</v>
      </c>
      <c r="K11" s="15">
        <f t="shared" si="0"/>
        <v>9000</v>
      </c>
      <c r="M11" t="s">
        <v>606</v>
      </c>
      <c r="N11" s="15">
        <f t="shared" si="1"/>
        <v>697.5</v>
      </c>
      <c r="Q11" s="35">
        <v>1</v>
      </c>
      <c r="S11" s="110">
        <v>44984</v>
      </c>
      <c r="T11" s="102" t="s">
        <v>719</v>
      </c>
      <c r="U11" s="115">
        <v>12000</v>
      </c>
      <c r="V11" s="15"/>
      <c r="X11" t="s">
        <v>645</v>
      </c>
      <c r="Y11" t="s">
        <v>720</v>
      </c>
      <c r="AA11" s="5" t="s">
        <v>693</v>
      </c>
      <c r="AB11" s="13">
        <f t="shared" si="3"/>
        <v>41520</v>
      </c>
      <c r="AC11" s="15">
        <f t="shared" si="4"/>
        <v>0</v>
      </c>
      <c r="AE11" s="20" t="s">
        <v>157</v>
      </c>
      <c r="AF11" s="19">
        <v>44743</v>
      </c>
      <c r="AG11" s="19">
        <v>44773</v>
      </c>
      <c r="AH11" s="13">
        <f t="shared" si="10"/>
        <v>0</v>
      </c>
      <c r="AI11" s="13">
        <f t="shared" si="11"/>
        <v>0</v>
      </c>
      <c r="AJ11" s="13">
        <f t="shared" si="12"/>
        <v>0</v>
      </c>
      <c r="AK11" s="13">
        <f t="shared" si="13"/>
        <v>0</v>
      </c>
      <c r="AL11" s="13">
        <f t="shared" si="14"/>
        <v>0</v>
      </c>
      <c r="AM11" s="13">
        <f t="shared" si="15"/>
        <v>0</v>
      </c>
      <c r="AN11" s="13">
        <f t="shared" si="16"/>
        <v>0</v>
      </c>
      <c r="AO11" s="13">
        <f t="shared" si="17"/>
        <v>0</v>
      </c>
      <c r="AP11" s="13">
        <f t="shared" si="18"/>
        <v>0</v>
      </c>
      <c r="AQ11" s="13">
        <f t="shared" si="19"/>
        <v>0</v>
      </c>
      <c r="AR11" s="13">
        <f t="shared" si="20"/>
        <v>0</v>
      </c>
      <c r="AS11" s="13">
        <f t="shared" si="21"/>
        <v>0</v>
      </c>
      <c r="AT11" s="13">
        <f t="shared" si="22"/>
        <v>0</v>
      </c>
      <c r="AU11" s="13">
        <f t="shared" si="23"/>
        <v>0</v>
      </c>
      <c r="AV11" s="28">
        <f t="shared" si="81"/>
        <v>0</v>
      </c>
      <c r="AX11" s="20" t="s">
        <v>157</v>
      </c>
      <c r="AY11" s="19">
        <v>45108</v>
      </c>
      <c r="AZ11" s="19">
        <v>45138</v>
      </c>
      <c r="BA11" s="13">
        <f t="shared" si="24"/>
        <v>23730</v>
      </c>
      <c r="BB11" s="13">
        <f t="shared" si="25"/>
        <v>0</v>
      </c>
      <c r="BC11" s="13">
        <f t="shared" si="26"/>
        <v>0</v>
      </c>
      <c r="BD11" s="13">
        <f t="shared" si="27"/>
        <v>0</v>
      </c>
      <c r="BE11" s="13">
        <f t="shared" si="28"/>
        <v>230</v>
      </c>
      <c r="BF11" s="13">
        <f t="shared" si="29"/>
        <v>540</v>
      </c>
      <c r="BG11" s="13">
        <f t="shared" si="30"/>
        <v>0</v>
      </c>
      <c r="BH11" s="13">
        <f t="shared" si="31"/>
        <v>170</v>
      </c>
      <c r="BI11" s="13">
        <f t="shared" si="32"/>
        <v>0</v>
      </c>
      <c r="BJ11" s="13">
        <f t="shared" si="33"/>
        <v>15300</v>
      </c>
      <c r="BK11" s="13">
        <f t="shared" si="34"/>
        <v>0</v>
      </c>
      <c r="BL11" s="13">
        <f t="shared" si="35"/>
        <v>15300</v>
      </c>
      <c r="BM11" s="13">
        <f t="shared" si="36"/>
        <v>0</v>
      </c>
      <c r="BN11" s="13">
        <f t="shared" si="37"/>
        <v>2005</v>
      </c>
      <c r="BO11" s="28">
        <f t="shared" si="82"/>
        <v>57275</v>
      </c>
      <c r="BQ11" s="20" t="s">
        <v>157</v>
      </c>
      <c r="BR11" s="19">
        <v>45474</v>
      </c>
      <c r="BS11" s="19">
        <v>45504</v>
      </c>
      <c r="BT11" s="13">
        <f t="shared" si="38"/>
        <v>4940</v>
      </c>
      <c r="BU11" s="13">
        <f t="shared" si="39"/>
        <v>0</v>
      </c>
      <c r="BV11" s="13">
        <f t="shared" si="40"/>
        <v>0</v>
      </c>
      <c r="BW11" s="13">
        <f t="shared" si="41"/>
        <v>0</v>
      </c>
      <c r="BX11" s="13">
        <f t="shared" si="42"/>
        <v>750</v>
      </c>
      <c r="BY11" s="13">
        <f t="shared" si="43"/>
        <v>33136.01</v>
      </c>
      <c r="BZ11" s="13">
        <f t="shared" si="44"/>
        <v>0</v>
      </c>
      <c r="CA11" s="13">
        <f t="shared" si="45"/>
        <v>0</v>
      </c>
      <c r="CB11" s="13">
        <f t="shared" si="46"/>
        <v>0</v>
      </c>
      <c r="CC11" s="13">
        <f t="shared" si="47"/>
        <v>20000</v>
      </c>
      <c r="CD11" s="13">
        <f t="shared" si="48"/>
        <v>0</v>
      </c>
      <c r="CE11" s="13">
        <f t="shared" si="49"/>
        <v>0</v>
      </c>
      <c r="CF11" s="13">
        <f t="shared" si="50"/>
        <v>0</v>
      </c>
      <c r="CG11" s="13">
        <f t="shared" si="51"/>
        <v>0</v>
      </c>
      <c r="CH11" s="28">
        <f t="shared" si="83"/>
        <v>58826.01</v>
      </c>
      <c r="CJ11" s="20" t="s">
        <v>157</v>
      </c>
      <c r="CK11" s="19">
        <v>45839</v>
      </c>
      <c r="CL11" s="19">
        <v>45869</v>
      </c>
      <c r="CM11" s="13">
        <f t="shared" si="52"/>
        <v>0</v>
      </c>
      <c r="CN11" s="13">
        <f t="shared" si="53"/>
        <v>0</v>
      </c>
      <c r="CO11" s="13">
        <f t="shared" si="54"/>
        <v>0</v>
      </c>
      <c r="CP11" s="13">
        <f t="shared" si="55"/>
        <v>0</v>
      </c>
      <c r="CQ11" s="13">
        <f t="shared" si="56"/>
        <v>0</v>
      </c>
      <c r="CR11" s="13">
        <f t="shared" si="57"/>
        <v>0</v>
      </c>
      <c r="CS11" s="13">
        <f t="shared" si="58"/>
        <v>0</v>
      </c>
      <c r="CT11" s="13">
        <f t="shared" si="59"/>
        <v>0</v>
      </c>
      <c r="CU11" s="13">
        <f t="shared" si="60"/>
        <v>0</v>
      </c>
      <c r="CV11" s="13">
        <f t="shared" si="61"/>
        <v>0</v>
      </c>
      <c r="CW11" s="13">
        <f t="shared" si="62"/>
        <v>0</v>
      </c>
      <c r="CX11" s="13">
        <f t="shared" si="63"/>
        <v>0</v>
      </c>
      <c r="CY11" s="13">
        <f t="shared" si="64"/>
        <v>0</v>
      </c>
      <c r="CZ11" s="13">
        <f t="shared" si="65"/>
        <v>0</v>
      </c>
      <c r="DA11" s="28">
        <f t="shared" si="84"/>
        <v>0</v>
      </c>
      <c r="DC11" s="20" t="s">
        <v>157</v>
      </c>
      <c r="DD11" s="19">
        <v>46204</v>
      </c>
      <c r="DE11" s="19">
        <v>46234</v>
      </c>
      <c r="DF11" s="13">
        <f t="shared" si="66"/>
        <v>8790</v>
      </c>
      <c r="DG11" s="13">
        <f t="shared" si="67"/>
        <v>0</v>
      </c>
      <c r="DH11" s="13">
        <f t="shared" si="68"/>
        <v>0</v>
      </c>
      <c r="DI11" s="13">
        <f t="shared" si="69"/>
        <v>0</v>
      </c>
      <c r="DJ11" s="13">
        <f t="shared" si="70"/>
        <v>0</v>
      </c>
      <c r="DK11" s="13">
        <f t="shared" si="71"/>
        <v>0</v>
      </c>
      <c r="DL11" s="13">
        <f t="shared" si="72"/>
        <v>0</v>
      </c>
      <c r="DM11" s="13">
        <f t="shared" si="73"/>
        <v>0</v>
      </c>
      <c r="DN11" s="13">
        <f t="shared" si="74"/>
        <v>0</v>
      </c>
      <c r="DO11" s="13">
        <f t="shared" si="75"/>
        <v>0</v>
      </c>
      <c r="DP11" s="13">
        <f t="shared" si="76"/>
        <v>0</v>
      </c>
      <c r="DQ11" s="13">
        <f t="shared" si="77"/>
        <v>0</v>
      </c>
      <c r="DR11" s="13">
        <f t="shared" si="78"/>
        <v>0</v>
      </c>
      <c r="DS11" s="13">
        <f t="shared" si="79"/>
        <v>0</v>
      </c>
      <c r="DT11" s="28">
        <f t="shared" si="85"/>
        <v>8790</v>
      </c>
    </row>
    <row r="12" spans="1:124" ht="16.2">
      <c r="A12">
        <v>2</v>
      </c>
      <c r="B12" s="98">
        <v>100</v>
      </c>
      <c r="C12" t="s">
        <v>570</v>
      </c>
      <c r="E12" s="15">
        <f t="shared" si="80"/>
        <v>200</v>
      </c>
      <c r="G12" t="s">
        <v>589</v>
      </c>
      <c r="J12" t="s">
        <v>597</v>
      </c>
      <c r="K12" s="15">
        <f t="shared" si="0"/>
        <v>160</v>
      </c>
      <c r="M12" s="5"/>
      <c r="N12" s="13"/>
      <c r="P12" s="23" t="s">
        <v>174</v>
      </c>
      <c r="Q12" s="36">
        <f>Q10/Q11</f>
        <v>68300</v>
      </c>
      <c r="S12" s="110">
        <v>44988</v>
      </c>
      <c r="T12" t="s">
        <v>103</v>
      </c>
      <c r="U12" s="115">
        <v>6865</v>
      </c>
      <c r="V12" s="15"/>
      <c r="X12" t="s">
        <v>645</v>
      </c>
      <c r="Y12" t="s">
        <v>722</v>
      </c>
      <c r="AA12" s="5" t="s">
        <v>692</v>
      </c>
      <c r="AB12" s="13">
        <f t="shared" si="3"/>
        <v>294262.51</v>
      </c>
      <c r="AC12" s="15">
        <f t="shared" si="4"/>
        <v>6820</v>
      </c>
      <c r="AE12" s="20" t="s">
        <v>158</v>
      </c>
      <c r="AF12" s="19">
        <v>44774</v>
      </c>
      <c r="AG12" s="19">
        <v>44804</v>
      </c>
      <c r="AH12" s="13">
        <f t="shared" si="10"/>
        <v>0</v>
      </c>
      <c r="AI12" s="13">
        <f t="shared" si="11"/>
        <v>0</v>
      </c>
      <c r="AJ12" s="13">
        <f t="shared" si="12"/>
        <v>0</v>
      </c>
      <c r="AK12" s="13">
        <f t="shared" si="13"/>
        <v>0</v>
      </c>
      <c r="AL12" s="13">
        <f t="shared" si="14"/>
        <v>0</v>
      </c>
      <c r="AM12" s="13">
        <f t="shared" si="15"/>
        <v>0</v>
      </c>
      <c r="AN12" s="13">
        <f t="shared" si="16"/>
        <v>0</v>
      </c>
      <c r="AO12" s="13">
        <f t="shared" si="17"/>
        <v>0</v>
      </c>
      <c r="AP12" s="13">
        <f t="shared" si="18"/>
        <v>0</v>
      </c>
      <c r="AQ12" s="13">
        <f t="shared" si="19"/>
        <v>0</v>
      </c>
      <c r="AR12" s="13">
        <f t="shared" si="20"/>
        <v>0</v>
      </c>
      <c r="AS12" s="13">
        <f t="shared" si="21"/>
        <v>0</v>
      </c>
      <c r="AT12" s="13">
        <f t="shared" si="22"/>
        <v>0</v>
      </c>
      <c r="AU12" s="13">
        <f t="shared" si="23"/>
        <v>0</v>
      </c>
      <c r="AV12" s="28">
        <f t="shared" si="81"/>
        <v>0</v>
      </c>
      <c r="AX12" s="20" t="s">
        <v>158</v>
      </c>
      <c r="AY12" s="19">
        <v>45139</v>
      </c>
      <c r="AZ12" s="19">
        <v>45169</v>
      </c>
      <c r="BA12" s="13">
        <f t="shared" si="24"/>
        <v>32260</v>
      </c>
      <c r="BB12" s="13">
        <f t="shared" si="25"/>
        <v>0</v>
      </c>
      <c r="BC12" s="13">
        <f t="shared" si="26"/>
        <v>0</v>
      </c>
      <c r="BD12" s="13">
        <f t="shared" si="27"/>
        <v>0</v>
      </c>
      <c r="BE12" s="13">
        <f t="shared" si="28"/>
        <v>115</v>
      </c>
      <c r="BF12" s="13">
        <f t="shared" si="29"/>
        <v>15420</v>
      </c>
      <c r="BG12" s="13">
        <f t="shared" si="30"/>
        <v>10100.01</v>
      </c>
      <c r="BH12" s="13">
        <f t="shared" si="31"/>
        <v>0</v>
      </c>
      <c r="BI12" s="13">
        <f t="shared" si="32"/>
        <v>0</v>
      </c>
      <c r="BJ12" s="13">
        <f t="shared" si="33"/>
        <v>0</v>
      </c>
      <c r="BK12" s="13">
        <f t="shared" si="34"/>
        <v>0</v>
      </c>
      <c r="BL12" s="13">
        <f t="shared" si="35"/>
        <v>0</v>
      </c>
      <c r="BM12" s="13">
        <f t="shared" si="36"/>
        <v>0</v>
      </c>
      <c r="BN12" s="13">
        <f t="shared" si="37"/>
        <v>1300</v>
      </c>
      <c r="BO12" s="28">
        <f t="shared" si="82"/>
        <v>59195.01</v>
      </c>
      <c r="BQ12" s="20" t="s">
        <v>158</v>
      </c>
      <c r="BR12" s="19">
        <v>45505</v>
      </c>
      <c r="BS12" s="19">
        <v>45535</v>
      </c>
      <c r="BT12" s="13">
        <f t="shared" si="38"/>
        <v>22705</v>
      </c>
      <c r="BU12" s="13">
        <f t="shared" si="39"/>
        <v>5570</v>
      </c>
      <c r="BV12" s="13">
        <f t="shared" si="40"/>
        <v>0</v>
      </c>
      <c r="BW12" s="13">
        <f t="shared" si="41"/>
        <v>0</v>
      </c>
      <c r="BX12" s="13">
        <f t="shared" si="42"/>
        <v>165</v>
      </c>
      <c r="BY12" s="13">
        <f t="shared" si="43"/>
        <v>0</v>
      </c>
      <c r="BZ12" s="13">
        <f t="shared" si="44"/>
        <v>1515</v>
      </c>
      <c r="CA12" s="13">
        <f t="shared" si="45"/>
        <v>0</v>
      </c>
      <c r="CB12" s="13">
        <f t="shared" si="46"/>
        <v>0</v>
      </c>
      <c r="CC12" s="13">
        <f t="shared" si="47"/>
        <v>0</v>
      </c>
      <c r="CD12" s="13">
        <f t="shared" si="48"/>
        <v>0</v>
      </c>
      <c r="CE12" s="13">
        <f t="shared" si="49"/>
        <v>0</v>
      </c>
      <c r="CF12" s="13">
        <f t="shared" si="50"/>
        <v>0</v>
      </c>
      <c r="CG12" s="13">
        <f t="shared" si="51"/>
        <v>0</v>
      </c>
      <c r="CH12" s="28">
        <f t="shared" si="83"/>
        <v>29955</v>
      </c>
      <c r="CJ12" s="20" t="s">
        <v>158</v>
      </c>
      <c r="CK12" s="19">
        <v>45870</v>
      </c>
      <c r="CL12" s="19">
        <v>45900</v>
      </c>
      <c r="CM12" s="13">
        <f t="shared" si="52"/>
        <v>0</v>
      </c>
      <c r="CN12" s="13">
        <f t="shared" si="53"/>
        <v>0</v>
      </c>
      <c r="CO12" s="13">
        <f t="shared" si="54"/>
        <v>0</v>
      </c>
      <c r="CP12" s="13">
        <f t="shared" si="55"/>
        <v>0</v>
      </c>
      <c r="CQ12" s="13">
        <f t="shared" si="56"/>
        <v>0</v>
      </c>
      <c r="CR12" s="13">
        <f t="shared" si="57"/>
        <v>0</v>
      </c>
      <c r="CS12" s="13">
        <f t="shared" si="58"/>
        <v>0</v>
      </c>
      <c r="CT12" s="13">
        <f t="shared" si="59"/>
        <v>0</v>
      </c>
      <c r="CU12" s="13">
        <f t="shared" si="60"/>
        <v>0</v>
      </c>
      <c r="CV12" s="13">
        <f t="shared" si="61"/>
        <v>0</v>
      </c>
      <c r="CW12" s="13">
        <f t="shared" si="62"/>
        <v>0</v>
      </c>
      <c r="CX12" s="13">
        <f t="shared" si="63"/>
        <v>0</v>
      </c>
      <c r="CY12" s="13">
        <f t="shared" si="64"/>
        <v>0</v>
      </c>
      <c r="CZ12" s="13">
        <f t="shared" si="65"/>
        <v>0</v>
      </c>
      <c r="DA12" s="28">
        <f t="shared" si="84"/>
        <v>0</v>
      </c>
      <c r="DC12" s="20" t="s">
        <v>158</v>
      </c>
      <c r="DD12" s="19">
        <v>46235</v>
      </c>
      <c r="DE12" s="19">
        <v>46265</v>
      </c>
      <c r="DF12" s="13">
        <f t="shared" si="66"/>
        <v>0</v>
      </c>
      <c r="DG12" s="13">
        <f t="shared" si="67"/>
        <v>0</v>
      </c>
      <c r="DH12" s="13">
        <f t="shared" si="68"/>
        <v>0</v>
      </c>
      <c r="DI12" s="13">
        <f t="shared" si="69"/>
        <v>0</v>
      </c>
      <c r="DJ12" s="13">
        <f t="shared" si="70"/>
        <v>0</v>
      </c>
      <c r="DK12" s="13">
        <f t="shared" si="71"/>
        <v>0</v>
      </c>
      <c r="DL12" s="13">
        <f t="shared" si="72"/>
        <v>0</v>
      </c>
      <c r="DM12" s="13">
        <f t="shared" si="73"/>
        <v>0</v>
      </c>
      <c r="DN12" s="13">
        <f t="shared" si="74"/>
        <v>0</v>
      </c>
      <c r="DO12" s="13">
        <f t="shared" si="75"/>
        <v>0</v>
      </c>
      <c r="DP12" s="13">
        <f t="shared" si="76"/>
        <v>0</v>
      </c>
      <c r="DQ12" s="13">
        <f t="shared" si="77"/>
        <v>0</v>
      </c>
      <c r="DR12" s="13">
        <f t="shared" si="78"/>
        <v>0</v>
      </c>
      <c r="DS12" s="13">
        <f t="shared" si="79"/>
        <v>0</v>
      </c>
      <c r="DT12" s="28">
        <f t="shared" si="85"/>
        <v>0</v>
      </c>
    </row>
    <row r="13" spans="1:124" ht="16.2">
      <c r="A13">
        <v>1</v>
      </c>
      <c r="B13" s="98">
        <v>180</v>
      </c>
      <c r="C13" t="s">
        <v>571</v>
      </c>
      <c r="E13" s="15">
        <f t="shared" si="80"/>
        <v>180</v>
      </c>
      <c r="G13" t="s">
        <v>592</v>
      </c>
      <c r="J13" s="5"/>
      <c r="K13" s="13"/>
      <c r="S13" s="110">
        <v>44988</v>
      </c>
      <c r="T13" t="s">
        <v>103</v>
      </c>
      <c r="U13" s="115">
        <v>610</v>
      </c>
      <c r="V13" s="15"/>
      <c r="X13" t="s">
        <v>644</v>
      </c>
      <c r="AA13" s="5" t="s">
        <v>694</v>
      </c>
      <c r="AB13" s="13">
        <f t="shared" si="3"/>
        <v>9000</v>
      </c>
      <c r="AC13" s="15">
        <f t="shared" si="4"/>
        <v>0</v>
      </c>
      <c r="AE13" s="20" t="s">
        <v>159</v>
      </c>
      <c r="AF13" s="19">
        <v>44805</v>
      </c>
      <c r="AG13" s="19">
        <v>44834</v>
      </c>
      <c r="AH13" s="13">
        <f t="shared" si="10"/>
        <v>0</v>
      </c>
      <c r="AI13" s="13">
        <f t="shared" si="11"/>
        <v>0</v>
      </c>
      <c r="AJ13" s="13">
        <f t="shared" si="12"/>
        <v>0</v>
      </c>
      <c r="AK13" s="13">
        <f t="shared" si="13"/>
        <v>0</v>
      </c>
      <c r="AL13" s="13">
        <f t="shared" si="14"/>
        <v>0</v>
      </c>
      <c r="AM13" s="13">
        <f t="shared" si="15"/>
        <v>0</v>
      </c>
      <c r="AN13" s="13">
        <f t="shared" si="16"/>
        <v>0</v>
      </c>
      <c r="AO13" s="13">
        <f t="shared" si="17"/>
        <v>0</v>
      </c>
      <c r="AP13" s="13">
        <f t="shared" si="18"/>
        <v>0</v>
      </c>
      <c r="AQ13" s="13">
        <f t="shared" si="19"/>
        <v>0</v>
      </c>
      <c r="AR13" s="13">
        <f t="shared" si="20"/>
        <v>0</v>
      </c>
      <c r="AS13" s="13">
        <f t="shared" si="21"/>
        <v>0</v>
      </c>
      <c r="AT13" s="13">
        <f t="shared" si="22"/>
        <v>0</v>
      </c>
      <c r="AU13" s="13">
        <f t="shared" si="23"/>
        <v>0</v>
      </c>
      <c r="AV13" s="28">
        <f t="shared" si="81"/>
        <v>0</v>
      </c>
      <c r="AX13" s="20" t="s">
        <v>159</v>
      </c>
      <c r="AY13" s="19">
        <v>45170</v>
      </c>
      <c r="AZ13" s="19">
        <v>45199</v>
      </c>
      <c r="BA13" s="13">
        <f t="shared" si="24"/>
        <v>8590</v>
      </c>
      <c r="BB13" s="13">
        <f t="shared" si="25"/>
        <v>0</v>
      </c>
      <c r="BC13" s="13">
        <f t="shared" si="26"/>
        <v>0</v>
      </c>
      <c r="BD13" s="13">
        <f t="shared" si="27"/>
        <v>0</v>
      </c>
      <c r="BE13" s="13">
        <f t="shared" si="28"/>
        <v>550</v>
      </c>
      <c r="BF13" s="13">
        <f t="shared" si="29"/>
        <v>0</v>
      </c>
      <c r="BG13" s="13">
        <f t="shared" si="30"/>
        <v>0</v>
      </c>
      <c r="BH13" s="13">
        <f t="shared" si="31"/>
        <v>0</v>
      </c>
      <c r="BI13" s="13">
        <f t="shared" si="32"/>
        <v>0</v>
      </c>
      <c r="BJ13" s="13">
        <f t="shared" si="33"/>
        <v>0</v>
      </c>
      <c r="BK13" s="13">
        <f t="shared" si="34"/>
        <v>0</v>
      </c>
      <c r="BL13" s="13">
        <f t="shared" si="35"/>
        <v>0</v>
      </c>
      <c r="BM13" s="13">
        <f t="shared" si="36"/>
        <v>0</v>
      </c>
      <c r="BN13" s="13">
        <f t="shared" si="37"/>
        <v>0</v>
      </c>
      <c r="BO13" s="28">
        <f t="shared" si="82"/>
        <v>9140</v>
      </c>
      <c r="BQ13" s="20" t="s">
        <v>159</v>
      </c>
      <c r="BR13" s="19">
        <v>45536</v>
      </c>
      <c r="BS13" s="19">
        <v>45565</v>
      </c>
      <c r="BT13" s="13">
        <f t="shared" si="38"/>
        <v>0</v>
      </c>
      <c r="BU13" s="13">
        <f t="shared" si="39"/>
        <v>960</v>
      </c>
      <c r="BV13" s="13">
        <f t="shared" si="40"/>
        <v>0</v>
      </c>
      <c r="BW13" s="13">
        <f t="shared" si="41"/>
        <v>0</v>
      </c>
      <c r="BX13" s="13">
        <f t="shared" si="42"/>
        <v>0</v>
      </c>
      <c r="BY13" s="13">
        <f t="shared" si="43"/>
        <v>0</v>
      </c>
      <c r="BZ13" s="13">
        <f t="shared" si="44"/>
        <v>0</v>
      </c>
      <c r="CA13" s="13">
        <f t="shared" si="45"/>
        <v>0</v>
      </c>
      <c r="CB13" s="13">
        <f t="shared" si="46"/>
        <v>0</v>
      </c>
      <c r="CC13" s="13">
        <f t="shared" si="47"/>
        <v>0</v>
      </c>
      <c r="CD13" s="13">
        <f t="shared" si="48"/>
        <v>0</v>
      </c>
      <c r="CE13" s="13">
        <f t="shared" si="49"/>
        <v>0</v>
      </c>
      <c r="CF13" s="13">
        <f t="shared" si="50"/>
        <v>0</v>
      </c>
      <c r="CG13" s="13">
        <f t="shared" si="51"/>
        <v>0</v>
      </c>
      <c r="CH13" s="28">
        <f t="shared" si="83"/>
        <v>960</v>
      </c>
      <c r="CJ13" s="20" t="s">
        <v>159</v>
      </c>
      <c r="CK13" s="19">
        <v>45901</v>
      </c>
      <c r="CL13" s="19">
        <v>45930</v>
      </c>
      <c r="CM13" s="13">
        <f t="shared" si="52"/>
        <v>0</v>
      </c>
      <c r="CN13" s="13">
        <f t="shared" si="53"/>
        <v>0</v>
      </c>
      <c r="CO13" s="13">
        <f t="shared" si="54"/>
        <v>0</v>
      </c>
      <c r="CP13" s="13">
        <f t="shared" si="55"/>
        <v>0</v>
      </c>
      <c r="CQ13" s="13">
        <f t="shared" si="56"/>
        <v>0</v>
      </c>
      <c r="CR13" s="13">
        <f t="shared" si="57"/>
        <v>0</v>
      </c>
      <c r="CS13" s="13">
        <f t="shared" si="58"/>
        <v>0</v>
      </c>
      <c r="CT13" s="13">
        <f t="shared" si="59"/>
        <v>0</v>
      </c>
      <c r="CU13" s="13">
        <f t="shared" si="60"/>
        <v>0</v>
      </c>
      <c r="CV13" s="13">
        <f t="shared" si="61"/>
        <v>0</v>
      </c>
      <c r="CW13" s="13">
        <f t="shared" si="62"/>
        <v>0</v>
      </c>
      <c r="CX13" s="13">
        <f t="shared" si="63"/>
        <v>0</v>
      </c>
      <c r="CY13" s="13">
        <f t="shared" si="64"/>
        <v>0</v>
      </c>
      <c r="CZ13" s="13">
        <f t="shared" si="65"/>
        <v>54000</v>
      </c>
      <c r="DA13" s="28">
        <f t="shared" si="84"/>
        <v>54000</v>
      </c>
      <c r="DC13" s="20" t="s">
        <v>159</v>
      </c>
      <c r="DD13" s="19">
        <v>46266</v>
      </c>
      <c r="DE13" s="19">
        <v>46295</v>
      </c>
      <c r="DF13" s="13">
        <f t="shared" si="66"/>
        <v>0</v>
      </c>
      <c r="DG13" s="13">
        <f t="shared" si="67"/>
        <v>0</v>
      </c>
      <c r="DH13" s="13">
        <f t="shared" si="68"/>
        <v>0</v>
      </c>
      <c r="DI13" s="13">
        <f t="shared" si="69"/>
        <v>0</v>
      </c>
      <c r="DJ13" s="13">
        <f t="shared" si="70"/>
        <v>0</v>
      </c>
      <c r="DK13" s="13">
        <f t="shared" si="71"/>
        <v>0</v>
      </c>
      <c r="DL13" s="13">
        <f t="shared" si="72"/>
        <v>0</v>
      </c>
      <c r="DM13" s="13">
        <f t="shared" si="73"/>
        <v>0</v>
      </c>
      <c r="DN13" s="13">
        <f t="shared" si="74"/>
        <v>0</v>
      </c>
      <c r="DO13" s="13">
        <f t="shared" si="75"/>
        <v>0</v>
      </c>
      <c r="DP13" s="13">
        <f t="shared" si="76"/>
        <v>0</v>
      </c>
      <c r="DQ13" s="13">
        <f t="shared" si="77"/>
        <v>0</v>
      </c>
      <c r="DR13" s="13">
        <f t="shared" si="78"/>
        <v>0</v>
      </c>
      <c r="DS13" s="13">
        <f t="shared" si="79"/>
        <v>0</v>
      </c>
      <c r="DT13" s="28">
        <f t="shared" si="85"/>
        <v>0</v>
      </c>
    </row>
    <row r="14" spans="1:124" ht="16.2">
      <c r="A14">
        <v>1</v>
      </c>
      <c r="B14" s="98">
        <v>120</v>
      </c>
      <c r="C14" t="s">
        <v>572</v>
      </c>
      <c r="E14" s="15">
        <f t="shared" si="80"/>
        <v>120</v>
      </c>
      <c r="G14" t="s">
        <v>593</v>
      </c>
      <c r="N14" s="57">
        <f>SUM(N3:N11)</f>
        <v>10041.27</v>
      </c>
      <c r="S14" s="110">
        <v>44988</v>
      </c>
      <c r="T14" t="s">
        <v>103</v>
      </c>
      <c r="U14" s="115">
        <v>165</v>
      </c>
      <c r="V14" s="15"/>
      <c r="X14" t="s">
        <v>712</v>
      </c>
      <c r="AA14" s="5" t="s">
        <v>699</v>
      </c>
      <c r="AB14" s="13">
        <f t="shared" si="3"/>
        <v>0</v>
      </c>
      <c r="AC14" s="15">
        <f t="shared" si="4"/>
        <v>0</v>
      </c>
      <c r="AE14" s="20" t="s">
        <v>160</v>
      </c>
      <c r="AF14" s="19">
        <v>44835</v>
      </c>
      <c r="AG14" s="19">
        <v>44865</v>
      </c>
      <c r="AH14" s="13">
        <f t="shared" si="10"/>
        <v>0</v>
      </c>
      <c r="AI14" s="13">
        <f t="shared" si="11"/>
        <v>0</v>
      </c>
      <c r="AJ14" s="13">
        <f t="shared" si="12"/>
        <v>0</v>
      </c>
      <c r="AK14" s="13">
        <f t="shared" si="13"/>
        <v>0</v>
      </c>
      <c r="AL14" s="13">
        <f t="shared" si="14"/>
        <v>0</v>
      </c>
      <c r="AM14" s="13">
        <f t="shared" si="15"/>
        <v>0</v>
      </c>
      <c r="AN14" s="13">
        <f t="shared" si="16"/>
        <v>0</v>
      </c>
      <c r="AO14" s="13">
        <f t="shared" si="17"/>
        <v>0</v>
      </c>
      <c r="AP14" s="13">
        <f t="shared" si="18"/>
        <v>0</v>
      </c>
      <c r="AQ14" s="13">
        <f t="shared" si="19"/>
        <v>0</v>
      </c>
      <c r="AR14" s="13">
        <f t="shared" si="20"/>
        <v>0</v>
      </c>
      <c r="AS14" s="13">
        <f t="shared" si="21"/>
        <v>0</v>
      </c>
      <c r="AT14" s="13">
        <f t="shared" si="22"/>
        <v>0</v>
      </c>
      <c r="AU14" s="13">
        <f t="shared" si="23"/>
        <v>0</v>
      </c>
      <c r="AV14" s="28">
        <f t="shared" si="81"/>
        <v>0</v>
      </c>
      <c r="AX14" s="20" t="s">
        <v>160</v>
      </c>
      <c r="AY14" s="19">
        <v>45200</v>
      </c>
      <c r="AZ14" s="19">
        <v>45230</v>
      </c>
      <c r="BA14" s="13">
        <f t="shared" si="24"/>
        <v>29044</v>
      </c>
      <c r="BB14" s="13">
        <f t="shared" si="25"/>
        <v>0</v>
      </c>
      <c r="BC14" s="13">
        <f t="shared" si="26"/>
        <v>0</v>
      </c>
      <c r="BD14" s="13">
        <f t="shared" si="27"/>
        <v>0</v>
      </c>
      <c r="BE14" s="13">
        <f t="shared" si="28"/>
        <v>4674.55</v>
      </c>
      <c r="BF14" s="13">
        <f t="shared" si="29"/>
        <v>0</v>
      </c>
      <c r="BG14" s="13">
        <f t="shared" si="30"/>
        <v>0</v>
      </c>
      <c r="BH14" s="13">
        <f t="shared" si="31"/>
        <v>5000</v>
      </c>
      <c r="BI14" s="13">
        <f t="shared" si="32"/>
        <v>0</v>
      </c>
      <c r="BJ14" s="13">
        <f t="shared" si="33"/>
        <v>0</v>
      </c>
      <c r="BK14" s="13">
        <f t="shared" si="34"/>
        <v>0</v>
      </c>
      <c r="BL14" s="13">
        <f t="shared" si="35"/>
        <v>0</v>
      </c>
      <c r="BM14" s="13">
        <f t="shared" si="36"/>
        <v>0</v>
      </c>
      <c r="BN14" s="13">
        <f t="shared" si="37"/>
        <v>380</v>
      </c>
      <c r="BO14" s="28">
        <f t="shared" si="82"/>
        <v>39098.550000000003</v>
      </c>
      <c r="BQ14" s="20" t="s">
        <v>160</v>
      </c>
      <c r="BR14" s="19">
        <v>45566</v>
      </c>
      <c r="BS14" s="19">
        <v>45596</v>
      </c>
      <c r="BT14" s="13">
        <f t="shared" si="38"/>
        <v>2035</v>
      </c>
      <c r="BU14" s="13">
        <f t="shared" si="39"/>
        <v>0</v>
      </c>
      <c r="BV14" s="13">
        <f t="shared" si="40"/>
        <v>0</v>
      </c>
      <c r="BW14" s="13">
        <f t="shared" si="41"/>
        <v>0</v>
      </c>
      <c r="BX14" s="13">
        <f t="shared" si="42"/>
        <v>0</v>
      </c>
      <c r="BY14" s="13">
        <f t="shared" si="43"/>
        <v>0</v>
      </c>
      <c r="BZ14" s="13">
        <f t="shared" si="44"/>
        <v>0</v>
      </c>
      <c r="CA14" s="13">
        <f t="shared" si="45"/>
        <v>0</v>
      </c>
      <c r="CB14" s="13">
        <f t="shared" si="46"/>
        <v>5250</v>
      </c>
      <c r="CC14" s="13">
        <f t="shared" si="47"/>
        <v>19000</v>
      </c>
      <c r="CD14" s="13">
        <f t="shared" si="48"/>
        <v>0</v>
      </c>
      <c r="CE14" s="13">
        <f t="shared" si="49"/>
        <v>0</v>
      </c>
      <c r="CF14" s="13">
        <f t="shared" si="50"/>
        <v>0</v>
      </c>
      <c r="CG14" s="13">
        <f t="shared" si="51"/>
        <v>0</v>
      </c>
      <c r="CH14" s="28">
        <f t="shared" si="83"/>
        <v>26285</v>
      </c>
      <c r="CJ14" s="20" t="s">
        <v>160</v>
      </c>
      <c r="CK14" s="19">
        <v>45931</v>
      </c>
      <c r="CL14" s="19">
        <v>45961</v>
      </c>
      <c r="CM14" s="13">
        <f t="shared" si="52"/>
        <v>0</v>
      </c>
      <c r="CN14" s="13">
        <f t="shared" si="53"/>
        <v>0</v>
      </c>
      <c r="CO14" s="13">
        <f t="shared" si="54"/>
        <v>0</v>
      </c>
      <c r="CP14" s="13">
        <f t="shared" si="55"/>
        <v>0</v>
      </c>
      <c r="CQ14" s="13">
        <f t="shared" si="56"/>
        <v>0</v>
      </c>
      <c r="CR14" s="13">
        <f t="shared" si="57"/>
        <v>0</v>
      </c>
      <c r="CS14" s="13">
        <f t="shared" si="58"/>
        <v>0</v>
      </c>
      <c r="CT14" s="13">
        <f t="shared" si="59"/>
        <v>0</v>
      </c>
      <c r="CU14" s="13">
        <f t="shared" si="60"/>
        <v>0</v>
      </c>
      <c r="CV14" s="13">
        <f t="shared" si="61"/>
        <v>0</v>
      </c>
      <c r="CW14" s="13">
        <f t="shared" si="62"/>
        <v>0</v>
      </c>
      <c r="CX14" s="13">
        <f t="shared" si="63"/>
        <v>0</v>
      </c>
      <c r="CY14" s="13">
        <f t="shared" si="64"/>
        <v>0</v>
      </c>
      <c r="CZ14" s="13">
        <f t="shared" si="65"/>
        <v>0</v>
      </c>
      <c r="DA14" s="28">
        <f t="shared" si="84"/>
        <v>0</v>
      </c>
      <c r="DC14" s="20" t="s">
        <v>160</v>
      </c>
      <c r="DD14" s="19">
        <v>46296</v>
      </c>
      <c r="DE14" s="19">
        <v>46326</v>
      </c>
      <c r="DF14" s="13">
        <f t="shared" si="66"/>
        <v>0</v>
      </c>
      <c r="DG14" s="13">
        <f t="shared" si="67"/>
        <v>0</v>
      </c>
      <c r="DH14" s="13">
        <f t="shared" si="68"/>
        <v>0</v>
      </c>
      <c r="DI14" s="13">
        <f t="shared" si="69"/>
        <v>0</v>
      </c>
      <c r="DJ14" s="13">
        <f t="shared" si="70"/>
        <v>0</v>
      </c>
      <c r="DK14" s="13">
        <f t="shared" si="71"/>
        <v>0</v>
      </c>
      <c r="DL14" s="13">
        <f t="shared" si="72"/>
        <v>0</v>
      </c>
      <c r="DM14" s="13">
        <f t="shared" si="73"/>
        <v>0</v>
      </c>
      <c r="DN14" s="13">
        <f t="shared" si="74"/>
        <v>0</v>
      </c>
      <c r="DO14" s="13">
        <f t="shared" si="75"/>
        <v>0</v>
      </c>
      <c r="DP14" s="13">
        <f t="shared" si="76"/>
        <v>0</v>
      </c>
      <c r="DQ14" s="13">
        <f t="shared" si="77"/>
        <v>0</v>
      </c>
      <c r="DR14" s="13">
        <f t="shared" si="78"/>
        <v>0</v>
      </c>
      <c r="DS14" s="13">
        <f t="shared" si="79"/>
        <v>0</v>
      </c>
      <c r="DT14" s="28">
        <f t="shared" si="85"/>
        <v>0</v>
      </c>
    </row>
    <row r="15" spans="1:124" ht="16.2">
      <c r="A15">
        <v>1</v>
      </c>
      <c r="B15" s="98">
        <v>100</v>
      </c>
      <c r="C15" t="s">
        <v>573</v>
      </c>
      <c r="E15" s="15">
        <f t="shared" si="80"/>
        <v>100</v>
      </c>
      <c r="G15" t="s">
        <v>593</v>
      </c>
      <c r="K15" s="57">
        <f>SUM(K3:K12)</f>
        <v>52235</v>
      </c>
      <c r="N15" s="35">
        <v>1</v>
      </c>
      <c r="S15" s="110">
        <v>44991</v>
      </c>
      <c r="T15" t="s">
        <v>103</v>
      </c>
      <c r="U15" s="115">
        <v>22250</v>
      </c>
      <c r="V15" s="15"/>
      <c r="X15" t="s">
        <v>645</v>
      </c>
      <c r="Y15" t="s">
        <v>723</v>
      </c>
      <c r="AA15" s="5" t="s">
        <v>712</v>
      </c>
      <c r="AB15" s="13">
        <f t="shared" si="3"/>
        <v>12005</v>
      </c>
      <c r="AC15" s="15">
        <f t="shared" si="4"/>
        <v>0</v>
      </c>
      <c r="AE15" s="20" t="s">
        <v>161</v>
      </c>
      <c r="AF15" s="19">
        <v>44866</v>
      </c>
      <c r="AG15" s="19">
        <v>44895</v>
      </c>
      <c r="AH15" s="13">
        <f t="shared" si="10"/>
        <v>0</v>
      </c>
      <c r="AI15" s="13">
        <f t="shared" si="11"/>
        <v>0</v>
      </c>
      <c r="AJ15" s="13">
        <f t="shared" si="12"/>
        <v>0</v>
      </c>
      <c r="AK15" s="13">
        <f t="shared" si="13"/>
        <v>0</v>
      </c>
      <c r="AL15" s="13">
        <f t="shared" si="14"/>
        <v>0</v>
      </c>
      <c r="AM15" s="13">
        <f t="shared" si="15"/>
        <v>0</v>
      </c>
      <c r="AN15" s="13">
        <f t="shared" si="16"/>
        <v>0</v>
      </c>
      <c r="AO15" s="13">
        <f t="shared" si="17"/>
        <v>0</v>
      </c>
      <c r="AP15" s="13">
        <f t="shared" si="18"/>
        <v>0</v>
      </c>
      <c r="AQ15" s="13">
        <f t="shared" si="19"/>
        <v>0</v>
      </c>
      <c r="AR15" s="13">
        <f t="shared" si="20"/>
        <v>0</v>
      </c>
      <c r="AS15" s="13">
        <f t="shared" si="21"/>
        <v>0</v>
      </c>
      <c r="AT15" s="13">
        <f t="shared" si="22"/>
        <v>0</v>
      </c>
      <c r="AU15" s="13">
        <f t="shared" si="23"/>
        <v>0</v>
      </c>
      <c r="AV15" s="28">
        <f t="shared" si="81"/>
        <v>0</v>
      </c>
      <c r="AX15" s="20" t="s">
        <v>161</v>
      </c>
      <c r="AY15" s="19">
        <v>45231</v>
      </c>
      <c r="AZ15" s="19">
        <v>45260</v>
      </c>
      <c r="BA15" s="13">
        <f t="shared" si="24"/>
        <v>48573</v>
      </c>
      <c r="BB15" s="13">
        <f t="shared" si="25"/>
        <v>59500</v>
      </c>
      <c r="BC15" s="13">
        <f t="shared" si="26"/>
        <v>0</v>
      </c>
      <c r="BD15" s="13">
        <f t="shared" si="27"/>
        <v>7078.4</v>
      </c>
      <c r="BE15" s="13">
        <f t="shared" si="28"/>
        <v>6485</v>
      </c>
      <c r="BF15" s="13">
        <f t="shared" si="29"/>
        <v>0</v>
      </c>
      <c r="BG15" s="13">
        <f t="shared" si="30"/>
        <v>0</v>
      </c>
      <c r="BH15" s="13">
        <f t="shared" si="31"/>
        <v>24980</v>
      </c>
      <c r="BI15" s="13">
        <f t="shared" si="32"/>
        <v>26770</v>
      </c>
      <c r="BJ15" s="13">
        <f t="shared" si="33"/>
        <v>30000</v>
      </c>
      <c r="BK15" s="13">
        <f t="shared" si="34"/>
        <v>0</v>
      </c>
      <c r="BL15" s="13">
        <f t="shared" si="35"/>
        <v>30000</v>
      </c>
      <c r="BM15" s="13">
        <f t="shared" si="36"/>
        <v>0</v>
      </c>
      <c r="BN15" s="13">
        <f t="shared" si="37"/>
        <v>550</v>
      </c>
      <c r="BO15" s="28">
        <f t="shared" si="82"/>
        <v>233936.4</v>
      </c>
      <c r="BQ15" s="20" t="s">
        <v>161</v>
      </c>
      <c r="BR15" s="19">
        <v>45597</v>
      </c>
      <c r="BS15" s="19">
        <v>45626</v>
      </c>
      <c r="BT15" s="13">
        <f t="shared" si="38"/>
        <v>13179</v>
      </c>
      <c r="BU15" s="13">
        <f t="shared" si="39"/>
        <v>0</v>
      </c>
      <c r="BV15" s="13">
        <f t="shared" si="40"/>
        <v>0</v>
      </c>
      <c r="BW15" s="13">
        <f t="shared" si="41"/>
        <v>0</v>
      </c>
      <c r="BX15" s="13">
        <f t="shared" si="42"/>
        <v>2610.5</v>
      </c>
      <c r="BY15" s="13">
        <f t="shared" si="43"/>
        <v>7560</v>
      </c>
      <c r="BZ15" s="13">
        <f t="shared" si="44"/>
        <v>13800</v>
      </c>
      <c r="CA15" s="13">
        <f t="shared" si="45"/>
        <v>43130</v>
      </c>
      <c r="CB15" s="13">
        <f t="shared" si="46"/>
        <v>0</v>
      </c>
      <c r="CC15" s="13">
        <f t="shared" si="47"/>
        <v>0</v>
      </c>
      <c r="CD15" s="13">
        <f t="shared" si="48"/>
        <v>0</v>
      </c>
      <c r="CE15" s="13">
        <f t="shared" si="49"/>
        <v>0</v>
      </c>
      <c r="CF15" s="13">
        <f t="shared" si="50"/>
        <v>0</v>
      </c>
      <c r="CG15" s="13">
        <f t="shared" si="51"/>
        <v>0</v>
      </c>
      <c r="CH15" s="28">
        <f t="shared" si="83"/>
        <v>80279.5</v>
      </c>
      <c r="CJ15" s="20" t="s">
        <v>161</v>
      </c>
      <c r="CK15" s="19">
        <v>45962</v>
      </c>
      <c r="CL15" s="19">
        <v>45991</v>
      </c>
      <c r="CM15" s="13">
        <f t="shared" si="52"/>
        <v>0</v>
      </c>
      <c r="CN15" s="13">
        <f t="shared" si="53"/>
        <v>0</v>
      </c>
      <c r="CO15" s="13">
        <f t="shared" si="54"/>
        <v>0</v>
      </c>
      <c r="CP15" s="13">
        <f t="shared" si="55"/>
        <v>0</v>
      </c>
      <c r="CQ15" s="13">
        <f t="shared" si="56"/>
        <v>0</v>
      </c>
      <c r="CR15" s="13">
        <f t="shared" si="57"/>
        <v>0</v>
      </c>
      <c r="CS15" s="13">
        <f t="shared" si="58"/>
        <v>0</v>
      </c>
      <c r="CT15" s="13">
        <f t="shared" si="59"/>
        <v>0</v>
      </c>
      <c r="CU15" s="13">
        <f t="shared" si="60"/>
        <v>0</v>
      </c>
      <c r="CV15" s="13">
        <f t="shared" si="61"/>
        <v>0</v>
      </c>
      <c r="CW15" s="13">
        <f t="shared" si="62"/>
        <v>0</v>
      </c>
      <c r="CX15" s="13">
        <f t="shared" si="63"/>
        <v>0</v>
      </c>
      <c r="CY15" s="13">
        <f t="shared" si="64"/>
        <v>0</v>
      </c>
      <c r="CZ15" s="13">
        <f t="shared" si="65"/>
        <v>0</v>
      </c>
      <c r="DA15" s="28">
        <f t="shared" si="84"/>
        <v>0</v>
      </c>
      <c r="DC15" s="20" t="s">
        <v>161</v>
      </c>
      <c r="DD15" s="19">
        <v>46327</v>
      </c>
      <c r="DE15" s="19">
        <v>46356</v>
      </c>
      <c r="DF15" s="13">
        <f t="shared" si="66"/>
        <v>0</v>
      </c>
      <c r="DG15" s="13">
        <f t="shared" si="67"/>
        <v>0</v>
      </c>
      <c r="DH15" s="13">
        <f t="shared" si="68"/>
        <v>0</v>
      </c>
      <c r="DI15" s="13">
        <f t="shared" si="69"/>
        <v>0</v>
      </c>
      <c r="DJ15" s="13">
        <f t="shared" si="70"/>
        <v>0</v>
      </c>
      <c r="DK15" s="13">
        <f t="shared" si="71"/>
        <v>0</v>
      </c>
      <c r="DL15" s="13">
        <f t="shared" si="72"/>
        <v>0</v>
      </c>
      <c r="DM15" s="13">
        <f t="shared" si="73"/>
        <v>0</v>
      </c>
      <c r="DN15" s="13">
        <f t="shared" si="74"/>
        <v>0</v>
      </c>
      <c r="DO15" s="13">
        <f t="shared" si="75"/>
        <v>0</v>
      </c>
      <c r="DP15" s="13">
        <f t="shared" si="76"/>
        <v>0</v>
      </c>
      <c r="DQ15" s="13">
        <f t="shared" si="77"/>
        <v>0</v>
      </c>
      <c r="DR15" s="13">
        <f t="shared" si="78"/>
        <v>0</v>
      </c>
      <c r="DS15" s="13">
        <f t="shared" si="79"/>
        <v>0</v>
      </c>
      <c r="DT15" s="28">
        <f t="shared" si="85"/>
        <v>0</v>
      </c>
    </row>
    <row r="16" spans="1:124" ht="16.2">
      <c r="A16">
        <v>1</v>
      </c>
      <c r="B16" s="98">
        <v>120</v>
      </c>
      <c r="C16" t="s">
        <v>574</v>
      </c>
      <c r="E16" s="15">
        <f t="shared" si="80"/>
        <v>120</v>
      </c>
      <c r="G16" t="str">
        <f>J7</f>
        <v>Slijp- &amp; Polijstmachines</v>
      </c>
      <c r="K16" s="35">
        <v>1</v>
      </c>
      <c r="M16" s="23" t="s">
        <v>174</v>
      </c>
      <c r="N16" s="36">
        <f>N14/N15</f>
        <v>10041.27</v>
      </c>
      <c r="S16" s="110">
        <v>44991</v>
      </c>
      <c r="T16" t="s">
        <v>103</v>
      </c>
      <c r="U16" s="115">
        <v>495</v>
      </c>
      <c r="V16" s="15"/>
      <c r="X16" t="s">
        <v>712</v>
      </c>
      <c r="AA16" s="5" t="s">
        <v>644</v>
      </c>
      <c r="AB16" s="13">
        <f t="shared" si="3"/>
        <v>101787.5</v>
      </c>
      <c r="AC16" s="15">
        <f t="shared" si="4"/>
        <v>0</v>
      </c>
      <c r="AE16" s="20" t="s">
        <v>162</v>
      </c>
      <c r="AF16" s="19">
        <v>44896</v>
      </c>
      <c r="AG16" s="19">
        <v>44926</v>
      </c>
      <c r="AH16" s="13">
        <f t="shared" si="10"/>
        <v>0</v>
      </c>
      <c r="AI16" s="13">
        <f t="shared" si="11"/>
        <v>0</v>
      </c>
      <c r="AJ16" s="13">
        <f t="shared" si="12"/>
        <v>0</v>
      </c>
      <c r="AK16" s="13">
        <f t="shared" si="13"/>
        <v>0</v>
      </c>
      <c r="AL16" s="13">
        <f t="shared" si="14"/>
        <v>0</v>
      </c>
      <c r="AM16" s="13">
        <f t="shared" si="15"/>
        <v>0</v>
      </c>
      <c r="AN16" s="13">
        <f t="shared" si="16"/>
        <v>0</v>
      </c>
      <c r="AO16" s="13">
        <f t="shared" si="17"/>
        <v>0</v>
      </c>
      <c r="AP16" s="13">
        <f t="shared" si="18"/>
        <v>0</v>
      </c>
      <c r="AQ16" s="13">
        <f t="shared" si="19"/>
        <v>0</v>
      </c>
      <c r="AR16" s="13">
        <f t="shared" si="20"/>
        <v>0</v>
      </c>
      <c r="AS16" s="13">
        <f t="shared" si="21"/>
        <v>0</v>
      </c>
      <c r="AT16" s="13">
        <f t="shared" si="22"/>
        <v>0</v>
      </c>
      <c r="AU16" s="13">
        <f t="shared" si="23"/>
        <v>0</v>
      </c>
      <c r="AV16" s="28">
        <f t="shared" si="81"/>
        <v>0</v>
      </c>
      <c r="AX16" s="20" t="s">
        <v>162</v>
      </c>
      <c r="AY16" s="19">
        <v>45261</v>
      </c>
      <c r="AZ16" s="19">
        <v>45291</v>
      </c>
      <c r="BA16" s="13">
        <f t="shared" si="24"/>
        <v>2370</v>
      </c>
      <c r="BB16" s="13">
        <f t="shared" si="25"/>
        <v>0</v>
      </c>
      <c r="BC16" s="13">
        <f t="shared" si="26"/>
        <v>0</v>
      </c>
      <c r="BD16" s="13">
        <f t="shared" si="27"/>
        <v>0</v>
      </c>
      <c r="BE16" s="13">
        <f t="shared" si="28"/>
        <v>10775</v>
      </c>
      <c r="BF16" s="13">
        <f t="shared" si="29"/>
        <v>0</v>
      </c>
      <c r="BG16" s="13">
        <f t="shared" si="30"/>
        <v>2250</v>
      </c>
      <c r="BH16" s="13">
        <f t="shared" si="31"/>
        <v>0</v>
      </c>
      <c r="BI16" s="13">
        <f t="shared" si="32"/>
        <v>0</v>
      </c>
      <c r="BJ16" s="13">
        <f t="shared" si="33"/>
        <v>23000</v>
      </c>
      <c r="BK16" s="13">
        <f t="shared" si="34"/>
        <v>0</v>
      </c>
      <c r="BL16" s="13">
        <f t="shared" si="35"/>
        <v>23000</v>
      </c>
      <c r="BM16" s="13">
        <f t="shared" si="36"/>
        <v>0</v>
      </c>
      <c r="BN16" s="13">
        <f t="shared" si="37"/>
        <v>0</v>
      </c>
      <c r="BO16" s="28">
        <f t="shared" si="82"/>
        <v>61395</v>
      </c>
      <c r="BQ16" s="20" t="s">
        <v>162</v>
      </c>
      <c r="BR16" s="19">
        <v>45627</v>
      </c>
      <c r="BS16" s="19">
        <v>45657</v>
      </c>
      <c r="BT16" s="13">
        <f t="shared" si="38"/>
        <v>8445</v>
      </c>
      <c r="BU16" s="13">
        <f t="shared" si="39"/>
        <v>0</v>
      </c>
      <c r="BV16" s="13">
        <f t="shared" si="40"/>
        <v>0</v>
      </c>
      <c r="BW16" s="13">
        <f t="shared" si="41"/>
        <v>7655</v>
      </c>
      <c r="BX16" s="13">
        <f t="shared" si="42"/>
        <v>2145</v>
      </c>
      <c r="BY16" s="13">
        <f t="shared" si="43"/>
        <v>27565</v>
      </c>
      <c r="BZ16" s="13">
        <f t="shared" si="44"/>
        <v>53445</v>
      </c>
      <c r="CA16" s="13">
        <f t="shared" si="45"/>
        <v>3602.5</v>
      </c>
      <c r="CB16" s="13">
        <f t="shared" si="46"/>
        <v>0</v>
      </c>
      <c r="CC16" s="13">
        <f t="shared" si="47"/>
        <v>17462.510000000002</v>
      </c>
      <c r="CD16" s="13">
        <f t="shared" si="48"/>
        <v>0</v>
      </c>
      <c r="CE16" s="13">
        <f t="shared" si="49"/>
        <v>0</v>
      </c>
      <c r="CF16" s="13">
        <f t="shared" si="50"/>
        <v>0</v>
      </c>
      <c r="CG16" s="13">
        <f t="shared" si="51"/>
        <v>250</v>
      </c>
      <c r="CH16" s="28">
        <f t="shared" si="83"/>
        <v>120570.01000000001</v>
      </c>
      <c r="CJ16" s="20" t="s">
        <v>162</v>
      </c>
      <c r="CK16" s="19">
        <v>45992</v>
      </c>
      <c r="CL16" s="19">
        <v>46022</v>
      </c>
      <c r="CM16" s="13">
        <f t="shared" si="52"/>
        <v>0</v>
      </c>
      <c r="CN16" s="13">
        <f t="shared" si="53"/>
        <v>0</v>
      </c>
      <c r="CO16" s="13">
        <f t="shared" si="54"/>
        <v>0</v>
      </c>
      <c r="CP16" s="13">
        <f t="shared" si="55"/>
        <v>0</v>
      </c>
      <c r="CQ16" s="13">
        <f t="shared" si="56"/>
        <v>0</v>
      </c>
      <c r="CR16" s="13">
        <f t="shared" si="57"/>
        <v>0</v>
      </c>
      <c r="CS16" s="13">
        <f t="shared" si="58"/>
        <v>0</v>
      </c>
      <c r="CT16" s="13">
        <f t="shared" si="59"/>
        <v>0</v>
      </c>
      <c r="CU16" s="13">
        <f t="shared" si="60"/>
        <v>0</v>
      </c>
      <c r="CV16" s="13">
        <f t="shared" si="61"/>
        <v>0</v>
      </c>
      <c r="CW16" s="13">
        <f t="shared" si="62"/>
        <v>0</v>
      </c>
      <c r="CX16" s="13">
        <f t="shared" si="63"/>
        <v>0</v>
      </c>
      <c r="CY16" s="13">
        <f t="shared" si="64"/>
        <v>0</v>
      </c>
      <c r="CZ16" s="13">
        <f t="shared" si="65"/>
        <v>0</v>
      </c>
      <c r="DA16" s="28">
        <f t="shared" si="84"/>
        <v>0</v>
      </c>
      <c r="DC16" s="20" t="s">
        <v>162</v>
      </c>
      <c r="DD16" s="19">
        <v>46357</v>
      </c>
      <c r="DE16" s="19">
        <v>46387</v>
      </c>
      <c r="DF16" s="13">
        <f t="shared" si="66"/>
        <v>0</v>
      </c>
      <c r="DG16" s="13">
        <f t="shared" si="67"/>
        <v>0</v>
      </c>
      <c r="DH16" s="13">
        <f t="shared" si="68"/>
        <v>0</v>
      </c>
      <c r="DI16" s="13">
        <f t="shared" si="69"/>
        <v>0</v>
      </c>
      <c r="DJ16" s="13">
        <f t="shared" si="70"/>
        <v>0</v>
      </c>
      <c r="DK16" s="13">
        <f t="shared" si="71"/>
        <v>0</v>
      </c>
      <c r="DL16" s="13">
        <f t="shared" si="72"/>
        <v>0</v>
      </c>
      <c r="DM16" s="13">
        <f t="shared" si="73"/>
        <v>0</v>
      </c>
      <c r="DN16" s="13">
        <f t="shared" si="74"/>
        <v>0</v>
      </c>
      <c r="DO16" s="13">
        <f t="shared" si="75"/>
        <v>0</v>
      </c>
      <c r="DP16" s="13">
        <f t="shared" si="76"/>
        <v>0</v>
      </c>
      <c r="DQ16" s="13">
        <f t="shared" si="77"/>
        <v>0</v>
      </c>
      <c r="DR16" s="13">
        <f t="shared" si="78"/>
        <v>0</v>
      </c>
      <c r="DS16" s="13">
        <f t="shared" si="79"/>
        <v>0</v>
      </c>
      <c r="DT16" s="28">
        <f t="shared" si="85"/>
        <v>0</v>
      </c>
    </row>
    <row r="17" spans="1:124" ht="16.2">
      <c r="A17">
        <v>3</v>
      </c>
      <c r="B17" s="98">
        <v>140</v>
      </c>
      <c r="C17" t="s">
        <v>575</v>
      </c>
      <c r="E17" s="15">
        <f t="shared" si="80"/>
        <v>420</v>
      </c>
      <c r="G17" t="str">
        <f>J8</f>
        <v>Schuurmachines</v>
      </c>
      <c r="J17" s="23" t="s">
        <v>174</v>
      </c>
      <c r="K17" s="36">
        <f>K15/K16</f>
        <v>52235</v>
      </c>
      <c r="S17" s="110">
        <v>44991</v>
      </c>
      <c r="T17" s="102" t="s">
        <v>719</v>
      </c>
      <c r="U17" s="115">
        <v>12800</v>
      </c>
      <c r="V17" s="15"/>
      <c r="X17" t="s">
        <v>645</v>
      </c>
      <c r="Y17" t="s">
        <v>720</v>
      </c>
      <c r="AA17" s="5"/>
      <c r="AB17" s="13"/>
      <c r="AE17" s="162" t="s">
        <v>174</v>
      </c>
      <c r="AF17" s="162"/>
      <c r="AG17" s="162"/>
      <c r="AH17" s="49">
        <f>SUM(AH5:AH16)</f>
        <v>9757.5</v>
      </c>
      <c r="AI17" s="49">
        <f t="shared" ref="AI17:AU17" si="86">SUM(AI5:AI16)</f>
        <v>1300</v>
      </c>
      <c r="AJ17" s="49">
        <f t="shared" si="86"/>
        <v>0</v>
      </c>
      <c r="AK17" s="49">
        <f t="shared" si="86"/>
        <v>0</v>
      </c>
      <c r="AL17" s="49">
        <f t="shared" si="86"/>
        <v>0</v>
      </c>
      <c r="AM17" s="49">
        <f t="shared" si="86"/>
        <v>0</v>
      </c>
      <c r="AN17" s="49">
        <f t="shared" si="86"/>
        <v>252</v>
      </c>
      <c r="AO17" s="49">
        <f t="shared" si="86"/>
        <v>0</v>
      </c>
      <c r="AP17" s="49">
        <f t="shared" si="86"/>
        <v>0</v>
      </c>
      <c r="AQ17" s="49">
        <f t="shared" si="86"/>
        <v>10000</v>
      </c>
      <c r="AR17" s="49">
        <f t="shared" si="86"/>
        <v>0</v>
      </c>
      <c r="AS17" s="49">
        <f t="shared" si="86"/>
        <v>0</v>
      </c>
      <c r="AT17" s="49">
        <f t="shared" si="86"/>
        <v>0</v>
      </c>
      <c r="AU17" s="49">
        <f t="shared" si="86"/>
        <v>0</v>
      </c>
      <c r="AV17" s="51">
        <f>SUM(AV5:AV16)</f>
        <v>21309.5</v>
      </c>
      <c r="AX17" s="162" t="s">
        <v>174</v>
      </c>
      <c r="AY17" s="162"/>
      <c r="AZ17" s="162"/>
      <c r="BA17" s="49">
        <f>SUM(BA5:BA16)</f>
        <v>399203</v>
      </c>
      <c r="BB17" s="49">
        <f t="shared" ref="BB17:BH17" si="87">SUM(BB5:BB16)</f>
        <v>62564</v>
      </c>
      <c r="BC17" s="49">
        <f t="shared" si="87"/>
        <v>0</v>
      </c>
      <c r="BD17" s="49">
        <f t="shared" si="87"/>
        <v>7078.4</v>
      </c>
      <c r="BE17" s="49">
        <f t="shared" si="87"/>
        <v>28027.05</v>
      </c>
      <c r="BF17" s="49">
        <f t="shared" si="87"/>
        <v>21955</v>
      </c>
      <c r="BG17" s="49">
        <f t="shared" si="87"/>
        <v>12800.01</v>
      </c>
      <c r="BH17" s="49">
        <f t="shared" si="87"/>
        <v>49076.65</v>
      </c>
      <c r="BI17" s="49">
        <f>SUM(BI5:BI16)</f>
        <v>36270</v>
      </c>
      <c r="BJ17" s="49">
        <f t="shared" ref="BJ17:BM17" si="88">SUM(BJ5:BJ16)</f>
        <v>188300</v>
      </c>
      <c r="BK17" s="49">
        <f t="shared" si="88"/>
        <v>0</v>
      </c>
      <c r="BL17" s="49">
        <f t="shared" si="88"/>
        <v>188300</v>
      </c>
      <c r="BM17" s="49">
        <f t="shared" si="88"/>
        <v>0</v>
      </c>
      <c r="BN17" s="49">
        <f t="shared" ref="BN17" si="89">SUM(BN5:BN16)</f>
        <v>8555</v>
      </c>
      <c r="BO17" s="51">
        <f>SUM(BO5:BO16)</f>
        <v>1002129.1100000001</v>
      </c>
      <c r="BQ17" s="162" t="s">
        <v>174</v>
      </c>
      <c r="BR17" s="162"/>
      <c r="BS17" s="162"/>
      <c r="BT17" s="49">
        <f>SUM(BT5:BT16)</f>
        <v>171759.01</v>
      </c>
      <c r="BU17" s="49">
        <f t="shared" ref="BU17:CG17" si="90">SUM(BU5:BU16)</f>
        <v>134495</v>
      </c>
      <c r="BV17" s="49">
        <f t="shared" si="90"/>
        <v>0</v>
      </c>
      <c r="BW17" s="49">
        <f t="shared" si="90"/>
        <v>8340</v>
      </c>
      <c r="BX17" s="49">
        <f t="shared" si="90"/>
        <v>6975.5</v>
      </c>
      <c r="BY17" s="49">
        <f t="shared" si="90"/>
        <v>97199.010000000009</v>
      </c>
      <c r="BZ17" s="49">
        <f t="shared" si="90"/>
        <v>73787.5</v>
      </c>
      <c r="CA17" s="49">
        <f t="shared" si="90"/>
        <v>47413.19</v>
      </c>
      <c r="CB17" s="49">
        <f t="shared" si="90"/>
        <v>5250</v>
      </c>
      <c r="CC17" s="49">
        <f t="shared" si="90"/>
        <v>95962.510000000009</v>
      </c>
      <c r="CD17" s="49">
        <f t="shared" si="90"/>
        <v>9000</v>
      </c>
      <c r="CE17" s="49">
        <f t="shared" si="90"/>
        <v>0</v>
      </c>
      <c r="CF17" s="49">
        <f t="shared" si="90"/>
        <v>0</v>
      </c>
      <c r="CG17" s="49">
        <f t="shared" si="90"/>
        <v>3250</v>
      </c>
      <c r="CH17" s="51">
        <f>SUM(CH5:CH16)</f>
        <v>653431.72</v>
      </c>
      <c r="CJ17" s="162" t="s">
        <v>174</v>
      </c>
      <c r="CK17" s="162"/>
      <c r="CL17" s="162"/>
      <c r="CM17" s="49">
        <f>SUM(CM5:CM16)</f>
        <v>60</v>
      </c>
      <c r="CN17" s="49">
        <f t="shared" ref="CN17:CY17" si="91">SUM(CN5:CN16)</f>
        <v>14940</v>
      </c>
      <c r="CO17" s="49">
        <f t="shared" si="91"/>
        <v>0</v>
      </c>
      <c r="CP17" s="49">
        <f t="shared" si="91"/>
        <v>0</v>
      </c>
      <c r="CQ17" s="49">
        <f t="shared" si="91"/>
        <v>0</v>
      </c>
      <c r="CR17" s="49">
        <f t="shared" si="91"/>
        <v>5500</v>
      </c>
      <c r="CS17" s="49">
        <f t="shared" si="91"/>
        <v>1500</v>
      </c>
      <c r="CT17" s="49">
        <f t="shared" si="91"/>
        <v>0</v>
      </c>
      <c r="CU17" s="49">
        <f t="shared" si="91"/>
        <v>0</v>
      </c>
      <c r="CV17" s="49">
        <f t="shared" si="91"/>
        <v>0</v>
      </c>
      <c r="CW17" s="49">
        <f t="shared" si="91"/>
        <v>0</v>
      </c>
      <c r="CX17" s="49">
        <f t="shared" si="91"/>
        <v>0</v>
      </c>
      <c r="CY17" s="49">
        <f t="shared" si="91"/>
        <v>200</v>
      </c>
      <c r="CZ17" s="49">
        <f t="shared" ref="CZ17" si="92">SUM(CZ5:CZ16)</f>
        <v>54900</v>
      </c>
      <c r="DA17" s="51">
        <f>SUM(DA5:DA16)</f>
        <v>77100</v>
      </c>
      <c r="DC17" s="162" t="s">
        <v>174</v>
      </c>
      <c r="DD17" s="162"/>
      <c r="DE17" s="162"/>
      <c r="DF17" s="49">
        <f>SUM(DF5:DF16)</f>
        <v>10180</v>
      </c>
      <c r="DG17" s="49">
        <f t="shared" ref="DG17:DN17" si="93">SUM(DG5:DG16)</f>
        <v>0</v>
      </c>
      <c r="DH17" s="49">
        <f t="shared" si="93"/>
        <v>0</v>
      </c>
      <c r="DI17" s="49">
        <f t="shared" si="93"/>
        <v>0</v>
      </c>
      <c r="DJ17" s="49">
        <f t="shared" si="93"/>
        <v>0</v>
      </c>
      <c r="DK17" s="49">
        <f t="shared" si="93"/>
        <v>0</v>
      </c>
      <c r="DL17" s="49">
        <f t="shared" si="93"/>
        <v>0</v>
      </c>
      <c r="DM17" s="49">
        <f t="shared" si="93"/>
        <v>0</v>
      </c>
      <c r="DN17" s="49">
        <f t="shared" si="93"/>
        <v>0</v>
      </c>
      <c r="DO17" s="49"/>
      <c r="DP17" s="49"/>
      <c r="DQ17" s="49"/>
      <c r="DR17" s="49"/>
      <c r="DS17" s="49">
        <f t="shared" ref="DS17" si="94">SUM(DS5:DS16)</f>
        <v>35022.5</v>
      </c>
      <c r="DT17" s="51">
        <f>SUM(DT5:DT16)</f>
        <v>45202.5</v>
      </c>
    </row>
    <row r="18" spans="1:124">
      <c r="A18">
        <v>1</v>
      </c>
      <c r="B18" s="98">
        <v>2400</v>
      </c>
      <c r="C18" t="s">
        <v>576</v>
      </c>
      <c r="E18" s="15">
        <f t="shared" si="80"/>
        <v>2400</v>
      </c>
      <c r="G18" t="str">
        <f>J9</f>
        <v>Compressoren</v>
      </c>
      <c r="S18" s="110">
        <v>44994</v>
      </c>
      <c r="T18" t="s">
        <v>103</v>
      </c>
      <c r="U18" s="115">
        <v>20835</v>
      </c>
      <c r="V18" s="15"/>
      <c r="X18" t="s">
        <v>645</v>
      </c>
    </row>
    <row r="19" spans="1:124">
      <c r="A19">
        <v>1</v>
      </c>
      <c r="B19" s="98">
        <v>600</v>
      </c>
      <c r="C19" t="s">
        <v>577</v>
      </c>
      <c r="E19" s="15">
        <f t="shared" si="80"/>
        <v>600</v>
      </c>
      <c r="G19" t="str">
        <f>J9</f>
        <v>Compressoren</v>
      </c>
      <c r="S19" s="110">
        <v>44998</v>
      </c>
      <c r="T19" t="s">
        <v>103</v>
      </c>
      <c r="U19" s="115">
        <v>19350</v>
      </c>
      <c r="V19" s="15"/>
      <c r="X19" t="s">
        <v>645</v>
      </c>
      <c r="Y19" t="s">
        <v>724</v>
      </c>
      <c r="AB19" s="101">
        <f>SUM(AB3:AB16)</f>
        <v>1627950.33</v>
      </c>
      <c r="AC19" s="100">
        <f>SUM(AC3:AC16)</f>
        <v>6820</v>
      </c>
    </row>
    <row r="20" spans="1:124">
      <c r="A20">
        <v>1</v>
      </c>
      <c r="B20" s="98">
        <v>1800</v>
      </c>
      <c r="C20" t="s">
        <v>578</v>
      </c>
      <c r="E20" s="15">
        <f t="shared" si="80"/>
        <v>1800</v>
      </c>
      <c r="G20" t="s">
        <v>595</v>
      </c>
      <c r="S20" s="110">
        <v>45000</v>
      </c>
      <c r="T20" t="s">
        <v>702</v>
      </c>
      <c r="U20" s="115">
        <v>8000</v>
      </c>
      <c r="V20" s="15"/>
      <c r="X20" t="s">
        <v>692</v>
      </c>
      <c r="Y20" t="s">
        <v>725</v>
      </c>
      <c r="AB20" s="35">
        <v>38</v>
      </c>
      <c r="AC20" s="35">
        <v>1</v>
      </c>
    </row>
    <row r="21" spans="1:124">
      <c r="A21">
        <v>1</v>
      </c>
      <c r="B21" s="98">
        <v>1500</v>
      </c>
      <c r="C21" t="s">
        <v>579</v>
      </c>
      <c r="E21" s="15">
        <f t="shared" si="80"/>
        <v>1500</v>
      </c>
      <c r="G21" t="s">
        <v>595</v>
      </c>
      <c r="N21" t="s">
        <v>111</v>
      </c>
      <c r="S21" s="110">
        <v>45001</v>
      </c>
      <c r="T21" t="s">
        <v>103</v>
      </c>
      <c r="U21" s="115">
        <v>171.65</v>
      </c>
      <c r="V21" s="15"/>
      <c r="X21" t="str">
        <f>AA10</f>
        <v>Hout &amp; Plaatmateriaal</v>
      </c>
      <c r="AA21" s="23" t="s">
        <v>174</v>
      </c>
      <c r="AB21" s="36">
        <f>AB19/AB20</f>
        <v>42840.798157894737</v>
      </c>
      <c r="AC21" s="36">
        <f>AC19*AC20</f>
        <v>6820</v>
      </c>
      <c r="AD21" s="15">
        <f>SUM(AB21:AC21)</f>
        <v>49660.798157894737</v>
      </c>
      <c r="CN21" t="s">
        <v>111</v>
      </c>
    </row>
    <row r="22" spans="1:124">
      <c r="A22">
        <v>4</v>
      </c>
      <c r="B22" s="98">
        <v>350</v>
      </c>
      <c r="C22" t="s">
        <v>580</v>
      </c>
      <c r="E22" s="15">
        <f t="shared" si="80"/>
        <v>1400</v>
      </c>
      <c r="G22" t="str">
        <f>G5</f>
        <v>Zaagmachines</v>
      </c>
      <c r="S22" s="110">
        <v>45001</v>
      </c>
      <c r="T22" t="s">
        <v>103</v>
      </c>
      <c r="U22" s="115">
        <v>10810</v>
      </c>
      <c r="V22" s="15"/>
      <c r="X22" t="s">
        <v>645</v>
      </c>
    </row>
    <row r="23" spans="1:124">
      <c r="A23">
        <v>3</v>
      </c>
      <c r="B23" s="98">
        <v>950</v>
      </c>
      <c r="C23" t="s">
        <v>581</v>
      </c>
      <c r="E23" s="15">
        <f t="shared" si="80"/>
        <v>2850</v>
      </c>
      <c r="G23" t="s">
        <v>589</v>
      </c>
      <c r="S23" s="110">
        <v>45001</v>
      </c>
      <c r="T23" t="s">
        <v>103</v>
      </c>
      <c r="U23" s="115">
        <v>240</v>
      </c>
      <c r="V23" s="15"/>
      <c r="X23" t="str">
        <f>AA7</f>
        <v>Bevestigingsmateriaal</v>
      </c>
      <c r="Y23" t="s">
        <v>726</v>
      </c>
    </row>
    <row r="24" spans="1:124">
      <c r="A24">
        <v>1</v>
      </c>
      <c r="B24" s="98">
        <v>250</v>
      </c>
      <c r="C24" t="s">
        <v>582</v>
      </c>
      <c r="E24" s="15">
        <f t="shared" si="80"/>
        <v>250</v>
      </c>
      <c r="G24" t="s">
        <v>589</v>
      </c>
      <c r="S24" s="110">
        <v>45001</v>
      </c>
      <c r="T24" t="s">
        <v>103</v>
      </c>
      <c r="U24" s="115">
        <v>165</v>
      </c>
      <c r="V24" s="104"/>
      <c r="W24" t="s">
        <v>276</v>
      </c>
      <c r="X24" t="s">
        <v>712</v>
      </c>
    </row>
    <row r="25" spans="1:124">
      <c r="A25">
        <v>2</v>
      </c>
      <c r="B25" s="98">
        <v>80</v>
      </c>
      <c r="C25" t="s">
        <v>583</v>
      </c>
      <c r="E25" s="15">
        <f t="shared" si="80"/>
        <v>160</v>
      </c>
      <c r="G25" t="str">
        <f>J10</f>
        <v>Vacuüm- &amp; Afzuigsystemen</v>
      </c>
      <c r="S25" s="110">
        <v>45002</v>
      </c>
      <c r="T25" s="102" t="s">
        <v>660</v>
      </c>
      <c r="U25" s="115">
        <v>10000</v>
      </c>
      <c r="X25" t="str">
        <f>X37</f>
        <v>Arbeid</v>
      </c>
      <c r="Y25" t="s">
        <v>695</v>
      </c>
    </row>
    <row r="26" spans="1:124">
      <c r="A26">
        <v>1</v>
      </c>
      <c r="B26" s="98">
        <v>210</v>
      </c>
      <c r="C26" t="s">
        <v>584</v>
      </c>
      <c r="E26" s="15">
        <f t="shared" si="80"/>
        <v>210</v>
      </c>
      <c r="G26" t="str">
        <f>J4</f>
        <v>Tegelsnijmachines</v>
      </c>
      <c r="S26" s="110">
        <v>45002</v>
      </c>
      <c r="T26" s="102" t="s">
        <v>719</v>
      </c>
      <c r="U26" s="115">
        <v>12800</v>
      </c>
      <c r="X26" t="s">
        <v>645</v>
      </c>
      <c r="Y26" t="s">
        <v>720</v>
      </c>
    </row>
    <row r="27" spans="1:124">
      <c r="A27">
        <v>1</v>
      </c>
      <c r="B27" s="98">
        <v>40</v>
      </c>
      <c r="C27" t="s">
        <v>391</v>
      </c>
      <c r="E27" s="15">
        <f t="shared" si="80"/>
        <v>40</v>
      </c>
      <c r="G27" t="str">
        <f>J12</f>
        <v>Verwarmingsgereedschap</v>
      </c>
      <c r="S27" s="110">
        <v>45009</v>
      </c>
      <c r="T27" s="102" t="s">
        <v>660</v>
      </c>
      <c r="U27" s="115">
        <v>5000</v>
      </c>
      <c r="X27" t="s">
        <v>692</v>
      </c>
    </row>
    <row r="28" spans="1:124">
      <c r="A28">
        <v>1</v>
      </c>
      <c r="B28" s="98">
        <v>4500</v>
      </c>
      <c r="C28" t="s">
        <v>585</v>
      </c>
      <c r="E28" s="15">
        <f t="shared" si="80"/>
        <v>4500</v>
      </c>
      <c r="G28" t="str">
        <f>G26</f>
        <v>Tegelsnijmachines</v>
      </c>
      <c r="S28" s="110">
        <v>45012</v>
      </c>
      <c r="T28" s="32" t="s">
        <v>95</v>
      </c>
      <c r="U28" s="115">
        <v>300</v>
      </c>
      <c r="X28" t="str">
        <f>X23</f>
        <v>Bevestigingsmateriaal</v>
      </c>
      <c r="Y28" t="s">
        <v>727</v>
      </c>
    </row>
    <row r="29" spans="1:124">
      <c r="A29">
        <v>2</v>
      </c>
      <c r="B29" s="98">
        <v>100</v>
      </c>
      <c r="C29" t="s">
        <v>586</v>
      </c>
      <c r="E29" s="15">
        <f t="shared" si="80"/>
        <v>200</v>
      </c>
      <c r="G29" t="str">
        <f>J6</f>
        <v>Boormachines</v>
      </c>
      <c r="S29" s="110">
        <v>45013</v>
      </c>
      <c r="T29" t="s">
        <v>103</v>
      </c>
      <c r="U29" s="115">
        <v>3040</v>
      </c>
      <c r="X29" t="s">
        <v>645</v>
      </c>
      <c r="Y29" t="s">
        <v>728</v>
      </c>
    </row>
    <row r="30" spans="1:124">
      <c r="A30">
        <v>3</v>
      </c>
      <c r="B30" s="98">
        <v>40</v>
      </c>
      <c r="C30" t="s">
        <v>587</v>
      </c>
      <c r="E30" s="15">
        <f t="shared" si="80"/>
        <v>120</v>
      </c>
      <c r="G30" t="str">
        <f>J12</f>
        <v>Verwarmingsgereedschap</v>
      </c>
      <c r="S30" s="110">
        <v>45013</v>
      </c>
      <c r="T30" t="s">
        <v>103</v>
      </c>
      <c r="U30" s="115">
        <v>330</v>
      </c>
      <c r="X30" t="s">
        <v>712</v>
      </c>
    </row>
    <row r="31" spans="1:124">
      <c r="A31">
        <v>16</v>
      </c>
      <c r="B31" s="98">
        <v>180</v>
      </c>
      <c r="C31" t="s">
        <v>588</v>
      </c>
      <c r="E31" s="15">
        <f t="shared" si="80"/>
        <v>2880</v>
      </c>
      <c r="G31" t="str">
        <f>J6</f>
        <v>Boormachines</v>
      </c>
      <c r="S31" s="110">
        <v>45013</v>
      </c>
      <c r="T31" t="s">
        <v>101</v>
      </c>
      <c r="U31" s="115">
        <v>270</v>
      </c>
      <c r="X31" t="str">
        <f>X28</f>
        <v>Bevestigingsmateriaal</v>
      </c>
      <c r="Y31" t="s">
        <v>729</v>
      </c>
    </row>
    <row r="32" spans="1:124">
      <c r="A32">
        <v>1</v>
      </c>
      <c r="B32" s="99">
        <v>450</v>
      </c>
      <c r="C32" t="s">
        <v>607</v>
      </c>
      <c r="E32" s="15">
        <f t="shared" si="80"/>
        <v>450</v>
      </c>
      <c r="G32" t="s">
        <v>600</v>
      </c>
      <c r="S32" s="110">
        <v>45015</v>
      </c>
      <c r="T32" s="102" t="s">
        <v>719</v>
      </c>
      <c r="U32" s="115">
        <v>12800</v>
      </c>
      <c r="X32" t="s">
        <v>645</v>
      </c>
      <c r="Y32" t="s">
        <v>720</v>
      </c>
    </row>
    <row r="33" spans="1:25">
      <c r="A33">
        <v>1</v>
      </c>
      <c r="B33" s="99">
        <v>250</v>
      </c>
      <c r="C33" t="s">
        <v>608</v>
      </c>
      <c r="E33" s="15">
        <f t="shared" si="80"/>
        <v>250</v>
      </c>
      <c r="G33" t="str">
        <f>M3</f>
        <v>Klimaatbeheersing</v>
      </c>
      <c r="S33" s="110">
        <v>45016</v>
      </c>
      <c r="T33" t="s">
        <v>100</v>
      </c>
      <c r="U33" s="115">
        <v>535</v>
      </c>
      <c r="X33" t="str">
        <f>X31</f>
        <v>Bevestigingsmateriaal</v>
      </c>
    </row>
    <row r="34" spans="1:25">
      <c r="A34">
        <v>1</v>
      </c>
      <c r="B34" s="99">
        <v>245</v>
      </c>
      <c r="C34" t="s">
        <v>609</v>
      </c>
      <c r="E34" s="15">
        <f t="shared" si="80"/>
        <v>245</v>
      </c>
      <c r="G34" t="str">
        <f>M4</f>
        <v>Keukenapparatuur</v>
      </c>
      <c r="S34" s="110">
        <v>45016</v>
      </c>
      <c r="T34" t="s">
        <v>100</v>
      </c>
      <c r="U34" s="115">
        <v>1205</v>
      </c>
      <c r="X34" t="str">
        <f>X33</f>
        <v>Bevestigingsmateriaal</v>
      </c>
    </row>
    <row r="35" spans="1:25">
      <c r="A35">
        <v>1</v>
      </c>
      <c r="B35" s="99">
        <v>120</v>
      </c>
      <c r="C35" t="s">
        <v>610</v>
      </c>
      <c r="E35" s="15">
        <f t="shared" si="80"/>
        <v>120</v>
      </c>
      <c r="G35" t="str">
        <f>G34</f>
        <v>Keukenapparatuur</v>
      </c>
      <c r="S35" s="110">
        <v>45016</v>
      </c>
      <c r="T35" s="102" t="s">
        <v>660</v>
      </c>
      <c r="U35" s="115">
        <v>3000</v>
      </c>
      <c r="X35" t="str">
        <f>X37</f>
        <v>Arbeid</v>
      </c>
      <c r="Y35" t="s">
        <v>730</v>
      </c>
    </row>
    <row r="36" spans="1:25">
      <c r="A36">
        <v>1</v>
      </c>
      <c r="B36" s="99">
        <v>95</v>
      </c>
      <c r="C36" t="s">
        <v>611</v>
      </c>
      <c r="E36" s="15">
        <f t="shared" si="80"/>
        <v>95</v>
      </c>
      <c r="G36" t="str">
        <f>G35</f>
        <v>Keukenapparatuur</v>
      </c>
      <c r="S36" s="110">
        <v>45016</v>
      </c>
      <c r="T36" s="102" t="s">
        <v>660</v>
      </c>
      <c r="U36" s="115">
        <v>6500</v>
      </c>
      <c r="X36" t="s">
        <v>692</v>
      </c>
      <c r="Y36" t="s">
        <v>731</v>
      </c>
    </row>
    <row r="37" spans="1:25">
      <c r="A37">
        <v>1</v>
      </c>
      <c r="B37" s="99">
        <v>350</v>
      </c>
      <c r="C37" t="s">
        <v>612</v>
      </c>
      <c r="E37" s="15">
        <f t="shared" si="80"/>
        <v>350</v>
      </c>
      <c r="G37" t="str">
        <f>G36</f>
        <v>Keukenapparatuur</v>
      </c>
      <c r="S37" s="110">
        <v>45019</v>
      </c>
      <c r="T37" s="102" t="s">
        <v>660</v>
      </c>
      <c r="U37" s="115">
        <v>2500</v>
      </c>
      <c r="X37" t="str">
        <f>X43</f>
        <v>Arbeid</v>
      </c>
      <c r="Y37" t="s">
        <v>696</v>
      </c>
    </row>
    <row r="38" spans="1:25">
      <c r="A38">
        <v>1</v>
      </c>
      <c r="B38" s="99">
        <v>550</v>
      </c>
      <c r="C38" t="s">
        <v>623</v>
      </c>
      <c r="E38" s="15">
        <f t="shared" si="80"/>
        <v>550</v>
      </c>
      <c r="G38" t="str">
        <f>M7</f>
        <v>Printers &amp; Scanners</v>
      </c>
      <c r="S38" s="110">
        <v>45019</v>
      </c>
      <c r="T38" t="s">
        <v>103</v>
      </c>
      <c r="U38" s="115">
        <v>1665</v>
      </c>
      <c r="X38" t="s">
        <v>645</v>
      </c>
      <c r="Y38" t="s">
        <v>735</v>
      </c>
    </row>
    <row r="39" spans="1:25">
      <c r="A39">
        <v>6</v>
      </c>
      <c r="B39" s="99">
        <v>400</v>
      </c>
      <c r="C39" t="s">
        <v>613</v>
      </c>
      <c r="E39" s="15">
        <f t="shared" si="80"/>
        <v>2400</v>
      </c>
      <c r="G39" t="str">
        <f>M5</f>
        <v>Computers</v>
      </c>
      <c r="S39" s="110">
        <v>45019</v>
      </c>
      <c r="T39" s="102" t="s">
        <v>658</v>
      </c>
      <c r="U39" s="115">
        <v>450</v>
      </c>
      <c r="X39" t="s">
        <v>657</v>
      </c>
      <c r="Y39" t="s">
        <v>732</v>
      </c>
    </row>
    <row r="40" spans="1:25">
      <c r="A40">
        <v>2</v>
      </c>
      <c r="B40" s="99">
        <v>32.5</v>
      </c>
      <c r="C40" t="s">
        <v>614</v>
      </c>
      <c r="E40" s="15">
        <f t="shared" si="80"/>
        <v>65</v>
      </c>
      <c r="G40" t="str">
        <f>M11</f>
        <v>Kantoormeubilair</v>
      </c>
      <c r="S40" s="110">
        <v>45021</v>
      </c>
      <c r="T40" s="102" t="s">
        <v>659</v>
      </c>
      <c r="U40" s="115">
        <v>450</v>
      </c>
      <c r="X40" t="s">
        <v>417</v>
      </c>
      <c r="Y40" t="s">
        <v>733</v>
      </c>
    </row>
    <row r="41" spans="1:25">
      <c r="A41">
        <v>1</v>
      </c>
      <c r="B41" s="99">
        <v>80</v>
      </c>
      <c r="C41" t="s">
        <v>615</v>
      </c>
      <c r="E41" s="15">
        <f t="shared" si="80"/>
        <v>80</v>
      </c>
      <c r="G41" t="str">
        <f>G36</f>
        <v>Keukenapparatuur</v>
      </c>
      <c r="S41" s="110">
        <v>45028</v>
      </c>
      <c r="T41" t="s">
        <v>103</v>
      </c>
      <c r="U41" s="115">
        <v>3175</v>
      </c>
      <c r="X41" t="s">
        <v>645</v>
      </c>
    </row>
    <row r="42" spans="1:25">
      <c r="A42">
        <v>5</v>
      </c>
      <c r="B42" s="99">
        <v>400</v>
      </c>
      <c r="C42" t="s">
        <v>616</v>
      </c>
      <c r="E42" s="15">
        <f t="shared" si="80"/>
        <v>2000</v>
      </c>
      <c r="G42" t="str">
        <f>G39</f>
        <v>Computers</v>
      </c>
      <c r="S42" s="110">
        <v>45041</v>
      </c>
      <c r="T42" t="s">
        <v>101</v>
      </c>
      <c r="U42" s="115">
        <v>255</v>
      </c>
      <c r="X42" t="str">
        <f>X34</f>
        <v>Bevestigingsmateriaal</v>
      </c>
      <c r="Y42" t="s">
        <v>734</v>
      </c>
    </row>
    <row r="43" spans="1:25">
      <c r="A43">
        <v>6</v>
      </c>
      <c r="B43" s="99">
        <v>208.33</v>
      </c>
      <c r="C43" t="s">
        <v>56</v>
      </c>
      <c r="E43" s="15">
        <f t="shared" si="80"/>
        <v>1249.98</v>
      </c>
      <c r="G43" t="str">
        <f>M6</f>
        <v>Monitoren</v>
      </c>
      <c r="S43" s="110">
        <v>45044</v>
      </c>
      <c r="T43" s="102" t="s">
        <v>660</v>
      </c>
      <c r="U43" s="115">
        <v>3000</v>
      </c>
      <c r="X43" t="str">
        <f>AA12</f>
        <v>Arbeid</v>
      </c>
    </row>
    <row r="44" spans="1:25">
      <c r="A44">
        <v>3</v>
      </c>
      <c r="B44" s="99">
        <v>150</v>
      </c>
      <c r="C44" t="s">
        <v>617</v>
      </c>
      <c r="E44" s="15">
        <f t="shared" si="80"/>
        <v>450</v>
      </c>
      <c r="G44" t="str">
        <f>G40</f>
        <v>Kantoormeubilair</v>
      </c>
      <c r="S44" s="110">
        <v>45056</v>
      </c>
      <c r="T44" s="102" t="s">
        <v>660</v>
      </c>
      <c r="U44" s="115">
        <v>3000</v>
      </c>
      <c r="X44" t="str">
        <f>X43</f>
        <v>Arbeid</v>
      </c>
      <c r="Y44" t="s">
        <v>736</v>
      </c>
    </row>
    <row r="45" spans="1:25">
      <c r="A45">
        <v>1</v>
      </c>
      <c r="B45" s="99">
        <v>212.44</v>
      </c>
      <c r="C45" t="s">
        <v>618</v>
      </c>
      <c r="E45" s="15">
        <f t="shared" si="80"/>
        <v>212.44</v>
      </c>
      <c r="G45" t="str">
        <f>G38</f>
        <v>Printers &amp; Scanners</v>
      </c>
      <c r="S45" s="110">
        <v>45058</v>
      </c>
      <c r="T45" t="s">
        <v>103</v>
      </c>
      <c r="U45" s="115">
        <v>175</v>
      </c>
      <c r="X45" t="str">
        <f>X42</f>
        <v>Bevestigingsmateriaal</v>
      </c>
    </row>
    <row r="46" spans="1:25">
      <c r="A46">
        <v>1</v>
      </c>
      <c r="B46" s="99">
        <v>1062.18</v>
      </c>
      <c r="C46" t="s">
        <v>619</v>
      </c>
      <c r="E46" s="15">
        <f t="shared" si="80"/>
        <v>1062.18</v>
      </c>
      <c r="G46" t="str">
        <f>M8</f>
        <v>Mobiele Apparaten</v>
      </c>
      <c r="S46" s="110">
        <v>45058</v>
      </c>
      <c r="T46" s="102" t="s">
        <v>660</v>
      </c>
      <c r="U46" s="115">
        <v>7000</v>
      </c>
      <c r="X46" t="str">
        <f>X44</f>
        <v>Arbeid</v>
      </c>
      <c r="Y46" t="s">
        <v>737</v>
      </c>
    </row>
    <row r="47" spans="1:25">
      <c r="A47">
        <v>1</v>
      </c>
      <c r="B47" s="99">
        <v>88.08</v>
      </c>
      <c r="C47" t="s">
        <v>620</v>
      </c>
      <c r="E47" s="15">
        <f t="shared" si="80"/>
        <v>88.08</v>
      </c>
      <c r="G47" t="str">
        <f>M9</f>
        <v>Wearables</v>
      </c>
      <c r="S47" s="110">
        <v>45058</v>
      </c>
      <c r="T47" t="s">
        <v>103</v>
      </c>
      <c r="U47" s="115">
        <v>9500</v>
      </c>
      <c r="X47" t="str">
        <f>AA11</f>
        <v>Waterafvoer &amp; Drainage</v>
      </c>
      <c r="Y47" t="s">
        <v>738</v>
      </c>
    </row>
    <row r="48" spans="1:25">
      <c r="A48">
        <v>1</v>
      </c>
      <c r="B48" s="99">
        <v>31.09</v>
      </c>
      <c r="C48" t="s">
        <v>621</v>
      </c>
      <c r="E48" s="15">
        <f t="shared" si="80"/>
        <v>31.09</v>
      </c>
      <c r="G48" t="str">
        <f>M10</f>
        <v>Audio-accessoires</v>
      </c>
      <c r="S48" s="110">
        <v>45058</v>
      </c>
      <c r="T48" t="s">
        <v>103</v>
      </c>
      <c r="U48" s="115">
        <v>350</v>
      </c>
      <c r="X48" t="s">
        <v>712</v>
      </c>
    </row>
    <row r="49" spans="1:25">
      <c r="A49">
        <v>1</v>
      </c>
      <c r="B49" s="99">
        <v>160</v>
      </c>
      <c r="C49" t="s">
        <v>622</v>
      </c>
      <c r="E49" s="15">
        <f t="shared" si="80"/>
        <v>160</v>
      </c>
      <c r="G49" t="str">
        <f>M8</f>
        <v>Mobiele Apparaten</v>
      </c>
      <c r="S49" s="110">
        <v>45061</v>
      </c>
      <c r="T49" t="s">
        <v>103</v>
      </c>
      <c r="U49" s="115">
        <v>9650</v>
      </c>
      <c r="X49" t="str">
        <f>AA10</f>
        <v>Hout &amp; Plaatmateriaal</v>
      </c>
    </row>
    <row r="50" spans="1:25">
      <c r="A50">
        <v>1</v>
      </c>
      <c r="B50" s="99">
        <v>8500</v>
      </c>
      <c r="C50" t="s">
        <v>627</v>
      </c>
      <c r="E50" s="15">
        <f t="shared" si="80"/>
        <v>8500</v>
      </c>
      <c r="G50" t="s">
        <v>635</v>
      </c>
      <c r="H50" s="97"/>
      <c r="S50" s="110">
        <v>45061</v>
      </c>
      <c r="T50" t="s">
        <v>103</v>
      </c>
      <c r="U50" s="115">
        <v>705</v>
      </c>
      <c r="X50" t="str">
        <f>X45</f>
        <v>Bevestigingsmateriaal</v>
      </c>
    </row>
    <row r="51" spans="1:25">
      <c r="A51">
        <v>1</v>
      </c>
      <c r="B51" s="99">
        <v>7500</v>
      </c>
      <c r="C51" t="s">
        <v>628</v>
      </c>
      <c r="E51" s="15">
        <f t="shared" si="80"/>
        <v>7500</v>
      </c>
      <c r="G51" t="s">
        <v>625</v>
      </c>
      <c r="H51" s="97"/>
      <c r="S51" s="110">
        <v>45061</v>
      </c>
      <c r="T51" t="s">
        <v>103</v>
      </c>
      <c r="U51" s="115">
        <v>175</v>
      </c>
      <c r="X51" t="s">
        <v>712</v>
      </c>
    </row>
    <row r="52" spans="1:25">
      <c r="A52">
        <v>1</v>
      </c>
      <c r="B52" s="99">
        <v>10500</v>
      </c>
      <c r="C52" t="s">
        <v>629</v>
      </c>
      <c r="E52" s="15">
        <f t="shared" si="80"/>
        <v>10500</v>
      </c>
      <c r="G52" t="s">
        <v>626</v>
      </c>
      <c r="H52" s="97"/>
      <c r="S52" s="110">
        <v>45062</v>
      </c>
      <c r="T52" t="s">
        <v>103</v>
      </c>
      <c r="U52" s="115">
        <v>47290</v>
      </c>
      <c r="X52" t="s">
        <v>645</v>
      </c>
    </row>
    <row r="53" spans="1:25">
      <c r="A53">
        <v>2</v>
      </c>
      <c r="B53" s="99">
        <v>5500</v>
      </c>
      <c r="C53" t="s">
        <v>630</v>
      </c>
      <c r="E53" s="15">
        <f t="shared" si="80"/>
        <v>11000</v>
      </c>
      <c r="G53" t="s">
        <v>634</v>
      </c>
      <c r="H53" s="97"/>
      <c r="S53" s="110">
        <v>45062</v>
      </c>
      <c r="T53" s="102" t="s">
        <v>747</v>
      </c>
      <c r="U53" s="115">
        <v>5700</v>
      </c>
      <c r="X53" t="s">
        <v>656</v>
      </c>
      <c r="Y53" t="s">
        <v>739</v>
      </c>
    </row>
    <row r="54" spans="1:25">
      <c r="A54">
        <v>2</v>
      </c>
      <c r="B54" s="99">
        <v>7500</v>
      </c>
      <c r="C54" t="s">
        <v>631</v>
      </c>
      <c r="E54" s="15">
        <f t="shared" si="80"/>
        <v>15000</v>
      </c>
      <c r="G54" t="s">
        <v>632</v>
      </c>
      <c r="H54" s="97"/>
      <c r="S54" s="110">
        <v>45063</v>
      </c>
      <c r="T54" s="102" t="s">
        <v>661</v>
      </c>
      <c r="U54" s="115">
        <v>295</v>
      </c>
      <c r="X54" t="s">
        <v>656</v>
      </c>
      <c r="Y54" t="s">
        <v>111</v>
      </c>
    </row>
    <row r="55" spans="1:25">
      <c r="A55">
        <v>1</v>
      </c>
      <c r="B55" s="99">
        <v>15800</v>
      </c>
      <c r="C55" t="s">
        <v>624</v>
      </c>
      <c r="E55" s="15">
        <f t="shared" si="80"/>
        <v>15800</v>
      </c>
      <c r="G55" t="s">
        <v>633</v>
      </c>
      <c r="H55" s="97"/>
      <c r="S55" s="110">
        <v>45063</v>
      </c>
      <c r="T55" s="102" t="s">
        <v>662</v>
      </c>
      <c r="U55" s="115">
        <v>3064</v>
      </c>
      <c r="X55" t="str">
        <f>AA4</f>
        <v>Dak &amp; Gevel</v>
      </c>
    </row>
    <row r="56" spans="1:25">
      <c r="A56">
        <v>2</v>
      </c>
      <c r="B56" s="99">
        <v>91.25</v>
      </c>
      <c r="C56" t="s">
        <v>617</v>
      </c>
      <c r="E56" s="15">
        <f t="shared" si="80"/>
        <v>182.5</v>
      </c>
      <c r="G56" t="s">
        <v>606</v>
      </c>
      <c r="H56" s="97"/>
      <c r="S56" s="110">
        <v>45064</v>
      </c>
      <c r="T56" s="102" t="s">
        <v>663</v>
      </c>
      <c r="U56" s="115">
        <v>750</v>
      </c>
      <c r="X56" t="s">
        <v>645</v>
      </c>
      <c r="Y56" t="s">
        <v>669</v>
      </c>
    </row>
    <row r="57" spans="1:25">
      <c r="H57" s="97"/>
      <c r="S57" s="110">
        <v>45064</v>
      </c>
      <c r="T57" s="102" t="s">
        <v>663</v>
      </c>
      <c r="U57" s="115">
        <v>3000</v>
      </c>
      <c r="X57" t="s">
        <v>645</v>
      </c>
      <c r="Y57" t="s">
        <v>669</v>
      </c>
    </row>
    <row r="58" spans="1:25">
      <c r="S58" s="110">
        <v>45064</v>
      </c>
      <c r="T58" t="s">
        <v>101</v>
      </c>
      <c r="U58" s="115">
        <v>3750</v>
      </c>
      <c r="X58" t="s">
        <v>645</v>
      </c>
      <c r="Y58" t="s">
        <v>740</v>
      </c>
    </row>
    <row r="59" spans="1:25">
      <c r="S59" s="110">
        <v>45064</v>
      </c>
      <c r="T59" s="102" t="s">
        <v>663</v>
      </c>
      <c r="U59" s="115">
        <v>450</v>
      </c>
      <c r="X59" t="s">
        <v>712</v>
      </c>
    </row>
    <row r="60" spans="1:25">
      <c r="S60" s="110">
        <v>45065</v>
      </c>
      <c r="T60" s="102" t="s">
        <v>719</v>
      </c>
      <c r="U60" s="115">
        <v>14400</v>
      </c>
      <c r="X60" t="s">
        <v>645</v>
      </c>
      <c r="Y60" t="s">
        <v>720</v>
      </c>
    </row>
    <row r="61" spans="1:25">
      <c r="S61" s="110">
        <v>45065</v>
      </c>
      <c r="T61" s="102" t="s">
        <v>658</v>
      </c>
      <c r="U61" s="115">
        <v>1150</v>
      </c>
      <c r="X61" t="s">
        <v>657</v>
      </c>
    </row>
    <row r="62" spans="1:25">
      <c r="S62" s="110">
        <v>45065</v>
      </c>
      <c r="T62" s="102" t="s">
        <v>660</v>
      </c>
      <c r="U62" s="115">
        <v>15000</v>
      </c>
      <c r="V62" t="s">
        <v>111</v>
      </c>
      <c r="W62" t="s">
        <v>111</v>
      </c>
      <c r="X62" t="s">
        <v>692</v>
      </c>
      <c r="Y62" t="s">
        <v>741</v>
      </c>
    </row>
    <row r="63" spans="1:25">
      <c r="S63" s="110">
        <v>45068</v>
      </c>
      <c r="T63" t="s">
        <v>103</v>
      </c>
      <c r="U63" s="115">
        <v>2905</v>
      </c>
      <c r="X63" t="str">
        <f>X61</f>
        <v>Hout &amp; Plaatmateriaal</v>
      </c>
    </row>
    <row r="64" spans="1:25">
      <c r="S64" s="110">
        <v>45068</v>
      </c>
      <c r="T64" t="s">
        <v>103</v>
      </c>
      <c r="U64" s="115">
        <v>3920</v>
      </c>
      <c r="X64" t="s">
        <v>645</v>
      </c>
    </row>
    <row r="65" spans="19:25">
      <c r="S65" s="110">
        <v>45068</v>
      </c>
      <c r="T65" t="s">
        <v>103</v>
      </c>
      <c r="U65" s="115">
        <v>175</v>
      </c>
      <c r="X65" t="s">
        <v>712</v>
      </c>
    </row>
    <row r="66" spans="19:25">
      <c r="S66" s="110">
        <v>45074</v>
      </c>
      <c r="T66" s="102" t="s">
        <v>664</v>
      </c>
      <c r="U66" s="115">
        <v>4600</v>
      </c>
      <c r="X66" t="str">
        <f>X61</f>
        <v>Hout &amp; Plaatmateriaal</v>
      </c>
    </row>
    <row r="67" spans="19:25">
      <c r="S67" s="110">
        <v>45072</v>
      </c>
      <c r="T67" s="102" t="s">
        <v>660</v>
      </c>
      <c r="U67" s="115">
        <v>15000</v>
      </c>
      <c r="X67" t="s">
        <v>692</v>
      </c>
    </row>
    <row r="68" spans="19:25">
      <c r="S68" s="110">
        <v>45073</v>
      </c>
      <c r="T68" s="102" t="s">
        <v>661</v>
      </c>
      <c r="U68" s="115">
        <v>195</v>
      </c>
      <c r="X68" t="s">
        <v>648</v>
      </c>
      <c r="Y68" t="s">
        <v>429</v>
      </c>
    </row>
    <row r="69" spans="19:25">
      <c r="S69" s="110">
        <v>45077</v>
      </c>
      <c r="T69" t="s">
        <v>103</v>
      </c>
      <c r="U69" s="115">
        <v>3485</v>
      </c>
      <c r="X69" t="s">
        <v>645</v>
      </c>
      <c r="Y69" t="s">
        <v>742</v>
      </c>
    </row>
    <row r="70" spans="19:25">
      <c r="S70" s="110">
        <v>45068</v>
      </c>
      <c r="T70" s="102" t="s">
        <v>746</v>
      </c>
      <c r="U70" s="115">
        <v>417.5</v>
      </c>
      <c r="X70" t="str">
        <f>X68</f>
        <v>Bevestigingsmateriaal</v>
      </c>
    </row>
    <row r="71" spans="19:25">
      <c r="S71" s="110">
        <v>45054</v>
      </c>
      <c r="T71" t="s">
        <v>101</v>
      </c>
      <c r="U71" s="115">
        <v>650</v>
      </c>
      <c r="X71" t="s">
        <v>648</v>
      </c>
      <c r="Y71" t="s">
        <v>743</v>
      </c>
    </row>
    <row r="72" spans="19:25">
      <c r="S72" s="110">
        <v>45078</v>
      </c>
      <c r="T72" t="s">
        <v>103</v>
      </c>
      <c r="U72" s="115">
        <v>5436</v>
      </c>
      <c r="X72" t="s">
        <v>645</v>
      </c>
      <c r="Y72" t="s">
        <v>744</v>
      </c>
    </row>
    <row r="73" spans="19:25">
      <c r="S73" s="110">
        <v>45079</v>
      </c>
      <c r="T73" t="s">
        <v>103</v>
      </c>
      <c r="U73" s="115">
        <v>4160</v>
      </c>
      <c r="X73" t="s">
        <v>645</v>
      </c>
      <c r="Y73" t="s">
        <v>744</v>
      </c>
    </row>
    <row r="74" spans="19:25">
      <c r="S74" s="110">
        <v>45079</v>
      </c>
      <c r="T74" s="102" t="s">
        <v>660</v>
      </c>
      <c r="U74" s="115">
        <v>15000</v>
      </c>
      <c r="X74" t="s">
        <v>692</v>
      </c>
    </row>
    <row r="75" spans="19:25">
      <c r="S75" s="110">
        <v>45080</v>
      </c>
      <c r="T75" s="102" t="s">
        <v>719</v>
      </c>
      <c r="U75" s="115">
        <v>14400</v>
      </c>
      <c r="X75" t="s">
        <v>645</v>
      </c>
      <c r="Y75" t="s">
        <v>720</v>
      </c>
    </row>
    <row r="76" spans="19:25">
      <c r="S76" s="110">
        <v>45083</v>
      </c>
      <c r="T76" t="s">
        <v>100</v>
      </c>
      <c r="U76" s="115">
        <v>250</v>
      </c>
      <c r="X76" t="s">
        <v>648</v>
      </c>
      <c r="Y76" t="s">
        <v>734</v>
      </c>
    </row>
    <row r="77" spans="19:25">
      <c r="S77" s="110">
        <v>45085</v>
      </c>
      <c r="T77" t="s">
        <v>103</v>
      </c>
      <c r="U77" s="115">
        <v>1575</v>
      </c>
      <c r="X77" t="s">
        <v>645</v>
      </c>
    </row>
    <row r="78" spans="19:25">
      <c r="S78" s="110">
        <v>45085</v>
      </c>
      <c r="T78" t="s">
        <v>103</v>
      </c>
      <c r="U78" s="115">
        <v>175</v>
      </c>
      <c r="X78" t="s">
        <v>712</v>
      </c>
    </row>
    <row r="79" spans="19:25">
      <c r="S79" s="110">
        <v>45085</v>
      </c>
      <c r="T79" t="s">
        <v>103</v>
      </c>
      <c r="U79" s="115">
        <v>1280</v>
      </c>
      <c r="X79" t="s">
        <v>645</v>
      </c>
    </row>
    <row r="80" spans="19:25">
      <c r="S80" s="110">
        <v>45085</v>
      </c>
      <c r="T80" t="s">
        <v>103</v>
      </c>
      <c r="U80" s="115">
        <v>185</v>
      </c>
      <c r="X80" t="s">
        <v>712</v>
      </c>
    </row>
    <row r="81" spans="19:25">
      <c r="S81" s="110">
        <v>45086</v>
      </c>
      <c r="T81" s="102" t="s">
        <v>660</v>
      </c>
      <c r="U81" s="115">
        <v>15000</v>
      </c>
      <c r="X81" t="s">
        <v>692</v>
      </c>
      <c r="Y81" t="s">
        <v>745</v>
      </c>
    </row>
    <row r="82" spans="19:25">
      <c r="S82" s="110">
        <v>45086</v>
      </c>
      <c r="T82" t="s">
        <v>103</v>
      </c>
      <c r="U82" s="115">
        <v>2560</v>
      </c>
      <c r="X82" t="s">
        <v>645</v>
      </c>
    </row>
    <row r="83" spans="19:25">
      <c r="S83" s="110">
        <v>45086</v>
      </c>
      <c r="T83" t="s">
        <v>103</v>
      </c>
      <c r="U83" s="115">
        <v>370</v>
      </c>
      <c r="X83" t="s">
        <v>712</v>
      </c>
    </row>
    <row r="84" spans="19:25">
      <c r="S84" s="110">
        <v>45089</v>
      </c>
      <c r="T84" s="102" t="s">
        <v>643</v>
      </c>
      <c r="U84" s="115">
        <v>1000</v>
      </c>
      <c r="X84" t="s">
        <v>645</v>
      </c>
      <c r="Y84" t="str">
        <f>Y73</f>
        <v>Opvulzand/cement</v>
      </c>
    </row>
    <row r="85" spans="19:25">
      <c r="S85" s="110">
        <v>45089</v>
      </c>
      <c r="T85" t="s">
        <v>103</v>
      </c>
      <c r="U85" s="115">
        <v>2840</v>
      </c>
      <c r="X85" t="str">
        <f>X82</f>
        <v>Ruwbouw</v>
      </c>
      <c r="Y85" t="str">
        <f>Y84</f>
        <v>Opvulzand/cement</v>
      </c>
    </row>
    <row r="86" spans="19:25">
      <c r="S86" s="110">
        <v>45089</v>
      </c>
      <c r="T86" t="s">
        <v>103</v>
      </c>
      <c r="U86" s="115">
        <v>360</v>
      </c>
      <c r="X86" t="s">
        <v>712</v>
      </c>
    </row>
    <row r="87" spans="19:25">
      <c r="S87" s="110">
        <v>45089</v>
      </c>
      <c r="T87" t="s">
        <v>103</v>
      </c>
      <c r="U87" s="115">
        <v>1280</v>
      </c>
      <c r="X87" t="s">
        <v>645</v>
      </c>
      <c r="Y87" t="str">
        <f>Y85</f>
        <v>Opvulzand/cement</v>
      </c>
    </row>
    <row r="88" spans="19:25">
      <c r="S88" s="110">
        <v>45089</v>
      </c>
      <c r="T88" t="s">
        <v>103</v>
      </c>
      <c r="U88" s="115">
        <v>185</v>
      </c>
      <c r="X88" t="s">
        <v>712</v>
      </c>
    </row>
    <row r="89" spans="19:25">
      <c r="S89" s="110">
        <v>45090</v>
      </c>
      <c r="T89" t="s">
        <v>103</v>
      </c>
      <c r="U89" s="115">
        <v>2560</v>
      </c>
      <c r="X89" t="s">
        <v>645</v>
      </c>
    </row>
    <row r="90" spans="19:25">
      <c r="S90" s="110">
        <v>45090</v>
      </c>
      <c r="T90" t="s">
        <v>103</v>
      </c>
      <c r="U90" s="115">
        <v>370</v>
      </c>
      <c r="X90" t="s">
        <v>712</v>
      </c>
    </row>
    <row r="91" spans="19:25">
      <c r="S91" s="110">
        <v>45090</v>
      </c>
      <c r="T91" t="s">
        <v>103</v>
      </c>
      <c r="U91" s="115">
        <v>2560</v>
      </c>
      <c r="X91" t="s">
        <v>645</v>
      </c>
    </row>
    <row r="92" spans="19:25">
      <c r="S92" s="110">
        <v>45090</v>
      </c>
      <c r="T92" t="s">
        <v>103</v>
      </c>
      <c r="U92" s="115">
        <v>370</v>
      </c>
      <c r="X92" t="s">
        <v>712</v>
      </c>
    </row>
    <row r="93" spans="19:25">
      <c r="S93" s="110">
        <v>45093</v>
      </c>
      <c r="T93" s="102" t="s">
        <v>660</v>
      </c>
      <c r="U93" s="115">
        <v>7000</v>
      </c>
      <c r="X93" t="s">
        <v>692</v>
      </c>
    </row>
    <row r="94" spans="19:25">
      <c r="S94" s="110">
        <v>45112</v>
      </c>
      <c r="T94" t="s">
        <v>103</v>
      </c>
      <c r="U94" s="115">
        <v>3840</v>
      </c>
      <c r="X94" t="s">
        <v>645</v>
      </c>
    </row>
    <row r="95" spans="19:25">
      <c r="S95" s="110">
        <v>45112</v>
      </c>
      <c r="T95" t="s">
        <v>103</v>
      </c>
      <c r="U95" s="115">
        <v>555</v>
      </c>
      <c r="X95" t="s">
        <v>712</v>
      </c>
    </row>
    <row r="96" spans="19:25">
      <c r="S96" s="110">
        <v>45112</v>
      </c>
      <c r="T96" s="102" t="s">
        <v>660</v>
      </c>
      <c r="U96" s="115">
        <v>2000</v>
      </c>
      <c r="X96" t="s">
        <v>692</v>
      </c>
    </row>
    <row r="97" spans="19:28">
      <c r="S97" s="110">
        <v>45113</v>
      </c>
      <c r="T97" t="s">
        <v>103</v>
      </c>
      <c r="U97" s="115">
        <v>3840</v>
      </c>
      <c r="X97" t="s">
        <v>644</v>
      </c>
    </row>
    <row r="98" spans="19:28">
      <c r="S98" s="110">
        <v>45113</v>
      </c>
      <c r="T98" t="s">
        <v>103</v>
      </c>
      <c r="U98" s="115">
        <v>525</v>
      </c>
      <c r="X98" t="s">
        <v>712</v>
      </c>
    </row>
    <row r="99" spans="19:28">
      <c r="S99" s="110">
        <v>45114</v>
      </c>
      <c r="T99" s="102" t="s">
        <v>697</v>
      </c>
      <c r="U99" s="115">
        <v>2500</v>
      </c>
      <c r="X99" t="s">
        <v>692</v>
      </c>
      <c r="Y99" t="s">
        <v>698</v>
      </c>
    </row>
    <row r="100" spans="19:28">
      <c r="S100" s="110">
        <v>46211</v>
      </c>
      <c r="T100" t="s">
        <v>103</v>
      </c>
      <c r="U100" s="115">
        <v>8790</v>
      </c>
      <c r="X100" t="s">
        <v>645</v>
      </c>
    </row>
    <row r="101" spans="19:28">
      <c r="S101" s="110">
        <v>45117</v>
      </c>
      <c r="T101" t="s">
        <v>103</v>
      </c>
      <c r="U101" s="115">
        <v>6400</v>
      </c>
      <c r="X101" t="s">
        <v>645</v>
      </c>
      <c r="Y101" t="s">
        <v>669</v>
      </c>
    </row>
    <row r="102" spans="19:28">
      <c r="S102" s="110">
        <v>45117</v>
      </c>
      <c r="T102" t="s">
        <v>103</v>
      </c>
      <c r="U102" s="115">
        <v>925</v>
      </c>
      <c r="X102" t="s">
        <v>712</v>
      </c>
      <c r="Z102" s="106"/>
      <c r="AA102" s="102"/>
      <c r="AB102" s="103"/>
    </row>
    <row r="103" spans="19:28">
      <c r="S103" s="110">
        <v>45117</v>
      </c>
      <c r="T103" t="s">
        <v>101</v>
      </c>
      <c r="U103" s="115">
        <v>1840</v>
      </c>
      <c r="X103" t="s">
        <v>645</v>
      </c>
    </row>
    <row r="104" spans="19:28">
      <c r="S104" s="110">
        <v>45118</v>
      </c>
      <c r="T104" t="s">
        <v>101</v>
      </c>
      <c r="U104" s="115">
        <v>170</v>
      </c>
      <c r="X104" t="s">
        <v>657</v>
      </c>
    </row>
    <row r="105" spans="19:28">
      <c r="S105" s="110">
        <v>45118</v>
      </c>
      <c r="T105" s="102" t="s">
        <v>660</v>
      </c>
      <c r="U105" s="115">
        <v>1000</v>
      </c>
      <c r="X105" t="s">
        <v>692</v>
      </c>
      <c r="Y105" t="s">
        <v>698</v>
      </c>
    </row>
    <row r="106" spans="19:28">
      <c r="S106" s="110">
        <v>45119</v>
      </c>
      <c r="T106" t="s">
        <v>101</v>
      </c>
      <c r="U106" s="115">
        <v>450</v>
      </c>
      <c r="X106" t="s">
        <v>645</v>
      </c>
      <c r="Y106" t="s">
        <v>754</v>
      </c>
    </row>
    <row r="107" spans="19:28">
      <c r="S107" s="110">
        <v>45119</v>
      </c>
      <c r="T107" t="s">
        <v>101</v>
      </c>
      <c r="U107" s="115">
        <v>60</v>
      </c>
      <c r="X107" t="s">
        <v>648</v>
      </c>
      <c r="Y107" t="s">
        <v>755</v>
      </c>
    </row>
    <row r="108" spans="19:28">
      <c r="S108" s="110">
        <v>45120</v>
      </c>
      <c r="T108" t="s">
        <v>101</v>
      </c>
      <c r="U108" s="115">
        <v>1950</v>
      </c>
      <c r="X108" t="s">
        <v>645</v>
      </c>
      <c r="Y108" t="s">
        <v>758</v>
      </c>
    </row>
    <row r="109" spans="19:28">
      <c r="S109" s="110">
        <v>45120</v>
      </c>
      <c r="T109" s="102" t="s">
        <v>660</v>
      </c>
      <c r="U109" s="115">
        <v>1000</v>
      </c>
      <c r="X109" t="s">
        <v>692</v>
      </c>
      <c r="Y109" t="s">
        <v>698</v>
      </c>
    </row>
    <row r="110" spans="19:28">
      <c r="S110" s="110">
        <v>45122</v>
      </c>
      <c r="T110" s="102" t="s">
        <v>660</v>
      </c>
      <c r="U110" s="115">
        <v>4800</v>
      </c>
      <c r="X110" t="str">
        <f>X109</f>
        <v>Arbeid</v>
      </c>
      <c r="Y110" t="s">
        <v>756</v>
      </c>
    </row>
    <row r="111" spans="19:28">
      <c r="S111" s="110">
        <v>45123</v>
      </c>
      <c r="T111" s="102" t="s">
        <v>746</v>
      </c>
      <c r="U111" s="115">
        <v>540</v>
      </c>
      <c r="X111" t="s">
        <v>656</v>
      </c>
      <c r="Y111" t="s">
        <v>757</v>
      </c>
    </row>
    <row r="112" spans="19:28">
      <c r="S112" s="110">
        <v>45125</v>
      </c>
      <c r="T112" t="s">
        <v>101</v>
      </c>
      <c r="U112" s="115">
        <v>170</v>
      </c>
      <c r="X112" t="s">
        <v>648</v>
      </c>
      <c r="Y112" t="s">
        <v>734</v>
      </c>
    </row>
    <row r="113" spans="19:25">
      <c r="S113" s="110">
        <v>45126</v>
      </c>
      <c r="T113" t="s">
        <v>101</v>
      </c>
      <c r="U113" s="115">
        <v>1925</v>
      </c>
      <c r="X113" t="s">
        <v>645</v>
      </c>
      <c r="Y113" t="s">
        <v>758</v>
      </c>
    </row>
    <row r="114" spans="19:25">
      <c r="S114" s="110">
        <v>45129</v>
      </c>
      <c r="T114" s="102" t="s">
        <v>660</v>
      </c>
      <c r="U114" s="115">
        <v>4000</v>
      </c>
      <c r="X114" t="s">
        <v>692</v>
      </c>
      <c r="Y114" t="s">
        <v>756</v>
      </c>
    </row>
    <row r="115" spans="19:25">
      <c r="S115" s="110">
        <v>45129</v>
      </c>
      <c r="T115" t="s">
        <v>103</v>
      </c>
      <c r="U115" s="115">
        <v>7325</v>
      </c>
      <c r="X115" t="s">
        <v>645</v>
      </c>
    </row>
    <row r="116" spans="19:25">
      <c r="S116" s="110">
        <v>45139</v>
      </c>
      <c r="T116" t="s">
        <v>103</v>
      </c>
      <c r="U116" s="115">
        <v>6400</v>
      </c>
      <c r="X116" t="s">
        <v>645</v>
      </c>
      <c r="Y116" t="s">
        <v>669</v>
      </c>
    </row>
    <row r="117" spans="19:25">
      <c r="S117" s="110">
        <v>45139</v>
      </c>
      <c r="T117" t="s">
        <v>103</v>
      </c>
      <c r="U117" s="115">
        <v>740</v>
      </c>
      <c r="X117" t="s">
        <v>712</v>
      </c>
    </row>
    <row r="118" spans="19:25">
      <c r="S118" s="110">
        <v>45145</v>
      </c>
      <c r="T118" t="s">
        <v>100</v>
      </c>
      <c r="U118" s="115">
        <v>3800</v>
      </c>
      <c r="X118" t="s">
        <v>645</v>
      </c>
      <c r="Y118" t="s">
        <v>759</v>
      </c>
    </row>
    <row r="119" spans="19:25">
      <c r="S119" s="110">
        <v>45146</v>
      </c>
      <c r="T119" t="s">
        <v>103</v>
      </c>
      <c r="U119" s="115">
        <v>5285</v>
      </c>
      <c r="X119" t="s">
        <v>645</v>
      </c>
    </row>
    <row r="120" spans="19:25">
      <c r="S120" s="110">
        <v>45146</v>
      </c>
      <c r="T120" t="s">
        <v>103</v>
      </c>
      <c r="U120" s="115">
        <v>370</v>
      </c>
      <c r="X120" t="s">
        <v>712</v>
      </c>
    </row>
    <row r="121" spans="19:25">
      <c r="S121" s="110">
        <v>45149</v>
      </c>
      <c r="T121" t="s">
        <v>100</v>
      </c>
      <c r="U121" s="115">
        <v>115</v>
      </c>
      <c r="X121" t="str">
        <f>X112</f>
        <v>Bevestigingsmateriaal</v>
      </c>
      <c r="Y121" t="s">
        <v>760</v>
      </c>
    </row>
    <row r="122" spans="19:25">
      <c r="S122" s="110">
        <v>45152</v>
      </c>
      <c r="T122" s="102" t="s">
        <v>747</v>
      </c>
      <c r="U122" s="115">
        <v>15420</v>
      </c>
      <c r="X122" t="s">
        <v>656</v>
      </c>
    </row>
    <row r="123" spans="19:25">
      <c r="S123" s="110">
        <v>45156</v>
      </c>
      <c r="T123" t="s">
        <v>103</v>
      </c>
      <c r="U123" s="115">
        <v>11245</v>
      </c>
      <c r="X123" t="s">
        <v>645</v>
      </c>
      <c r="Y123" t="s">
        <v>717</v>
      </c>
    </row>
    <row r="124" spans="19:25">
      <c r="S124" s="110">
        <v>45156</v>
      </c>
      <c r="T124" t="s">
        <v>103</v>
      </c>
      <c r="U124" s="115">
        <v>190</v>
      </c>
      <c r="X124" t="s">
        <v>712</v>
      </c>
    </row>
    <row r="125" spans="19:25">
      <c r="S125" s="110">
        <v>45160</v>
      </c>
      <c r="T125" t="s">
        <v>101</v>
      </c>
      <c r="U125" s="115">
        <v>1325</v>
      </c>
      <c r="X125" t="s">
        <v>645</v>
      </c>
      <c r="Y125" t="s">
        <v>761</v>
      </c>
    </row>
    <row r="126" spans="19:25">
      <c r="S126" s="107">
        <v>45160</v>
      </c>
      <c r="T126" s="32" t="s">
        <v>690</v>
      </c>
      <c r="U126" s="117">
        <v>6500</v>
      </c>
      <c r="X126" t="s">
        <v>417</v>
      </c>
    </row>
    <row r="127" spans="19:25">
      <c r="S127" s="110">
        <v>45162</v>
      </c>
      <c r="T127" s="102" t="s">
        <v>665</v>
      </c>
      <c r="U127" s="115">
        <v>1225</v>
      </c>
      <c r="X127" t="s">
        <v>645</v>
      </c>
    </row>
    <row r="128" spans="19:25">
      <c r="S128" s="110">
        <v>45163</v>
      </c>
      <c r="T128" t="s">
        <v>101</v>
      </c>
      <c r="U128" s="115">
        <v>1430</v>
      </c>
      <c r="X128" t="s">
        <v>645</v>
      </c>
      <c r="Y128" t="s">
        <v>763</v>
      </c>
    </row>
    <row r="129" spans="19:26">
      <c r="S129" s="110">
        <v>45163</v>
      </c>
      <c r="T129" s="102" t="s">
        <v>666</v>
      </c>
      <c r="U129" s="115">
        <v>200</v>
      </c>
      <c r="X129" t="s">
        <v>644</v>
      </c>
      <c r="Y129" t="s">
        <v>205</v>
      </c>
    </row>
    <row r="130" spans="19:26">
      <c r="S130" s="110">
        <v>45166</v>
      </c>
      <c r="T130" s="102" t="s">
        <v>101</v>
      </c>
      <c r="U130" s="115">
        <v>770</v>
      </c>
      <c r="X130" t="s">
        <v>645</v>
      </c>
      <c r="Y130" t="s">
        <v>762</v>
      </c>
      <c r="Z130" t="s">
        <v>111</v>
      </c>
    </row>
    <row r="131" spans="19:26">
      <c r="S131" s="110">
        <v>45166</v>
      </c>
      <c r="T131" t="s">
        <v>101</v>
      </c>
      <c r="U131" s="115">
        <v>780</v>
      </c>
      <c r="X131" t="s">
        <v>645</v>
      </c>
      <c r="Y131" t="s">
        <v>762</v>
      </c>
    </row>
    <row r="132" spans="19:26">
      <c r="S132" s="110">
        <v>45169</v>
      </c>
      <c r="T132" s="32" t="s">
        <v>95</v>
      </c>
      <c r="U132" s="115">
        <v>3600.01</v>
      </c>
      <c r="X132" t="s">
        <v>417</v>
      </c>
    </row>
    <row r="133" spans="19:26">
      <c r="S133" s="110">
        <v>45173</v>
      </c>
      <c r="T133" t="s">
        <v>100</v>
      </c>
      <c r="U133" s="115">
        <v>550</v>
      </c>
      <c r="X133" t="str">
        <f>X121</f>
        <v>Bevestigingsmateriaal</v>
      </c>
    </row>
    <row r="134" spans="19:26">
      <c r="S134" s="110">
        <v>45176</v>
      </c>
      <c r="T134" t="s">
        <v>103</v>
      </c>
      <c r="U134" s="115">
        <v>7350</v>
      </c>
      <c r="X134" t="s">
        <v>645</v>
      </c>
    </row>
    <row r="135" spans="19:26">
      <c r="S135" s="110">
        <v>45176</v>
      </c>
      <c r="T135" t="s">
        <v>101</v>
      </c>
      <c r="U135" s="115">
        <v>1240</v>
      </c>
      <c r="X135" t="s">
        <v>645</v>
      </c>
      <c r="Y135" t="s">
        <v>763</v>
      </c>
    </row>
    <row r="136" spans="19:26">
      <c r="S136" s="110">
        <v>45201</v>
      </c>
      <c r="T136" t="s">
        <v>103</v>
      </c>
      <c r="U136" s="115">
        <v>1155</v>
      </c>
      <c r="X136" t="s">
        <v>645</v>
      </c>
      <c r="Y136" t="s">
        <v>763</v>
      </c>
    </row>
    <row r="137" spans="19:26">
      <c r="S137" s="110">
        <v>45202</v>
      </c>
      <c r="T137" t="s">
        <v>103</v>
      </c>
      <c r="U137" s="115">
        <v>770</v>
      </c>
      <c r="X137" t="s">
        <v>645</v>
      </c>
      <c r="Y137" t="s">
        <v>763</v>
      </c>
    </row>
    <row r="138" spans="19:26">
      <c r="S138" s="110">
        <v>45203</v>
      </c>
      <c r="T138" t="s">
        <v>103</v>
      </c>
      <c r="U138" s="115">
        <v>770</v>
      </c>
      <c r="X138" t="s">
        <v>645</v>
      </c>
      <c r="Y138" t="s">
        <v>763</v>
      </c>
    </row>
    <row r="139" spans="19:26">
      <c r="S139" s="110">
        <v>45204</v>
      </c>
      <c r="T139" t="s">
        <v>103</v>
      </c>
      <c r="U139" s="115">
        <v>770</v>
      </c>
      <c r="X139" t="s">
        <v>645</v>
      </c>
      <c r="Y139" t="s">
        <v>763</v>
      </c>
    </row>
    <row r="140" spans="19:26">
      <c r="S140" s="110">
        <v>45205</v>
      </c>
      <c r="T140" t="s">
        <v>103</v>
      </c>
      <c r="U140" s="115">
        <v>770</v>
      </c>
      <c r="X140" t="s">
        <v>645</v>
      </c>
      <c r="Y140" t="s">
        <v>763</v>
      </c>
    </row>
    <row r="141" spans="19:26">
      <c r="S141" s="110">
        <v>45215</v>
      </c>
      <c r="T141" s="102" t="s">
        <v>663</v>
      </c>
      <c r="U141" s="115">
        <v>1330</v>
      </c>
      <c r="X141" t="s">
        <v>645</v>
      </c>
      <c r="Y141" t="s">
        <v>763</v>
      </c>
    </row>
    <row r="142" spans="19:26">
      <c r="S142" s="110">
        <v>45215</v>
      </c>
      <c r="T142" t="s">
        <v>101</v>
      </c>
      <c r="U142" s="115">
        <v>1255</v>
      </c>
      <c r="X142" t="s">
        <v>645</v>
      </c>
      <c r="Y142" t="s">
        <v>763</v>
      </c>
    </row>
    <row r="143" spans="19:26">
      <c r="S143" s="110">
        <v>45217</v>
      </c>
      <c r="T143" s="102" t="s">
        <v>664</v>
      </c>
      <c r="U143" s="115">
        <v>1150</v>
      </c>
      <c r="X143" t="str">
        <f>X133</f>
        <v>Bevestigingsmateriaal</v>
      </c>
    </row>
    <row r="144" spans="19:26">
      <c r="S144" s="110">
        <v>45223</v>
      </c>
      <c r="T144" t="s">
        <v>101</v>
      </c>
      <c r="U144" s="115">
        <v>780</v>
      </c>
      <c r="X144" t="s">
        <v>645</v>
      </c>
      <c r="Y144" t="s">
        <v>763</v>
      </c>
    </row>
    <row r="145" spans="19:25">
      <c r="S145" s="110">
        <v>45224</v>
      </c>
      <c r="T145" t="s">
        <v>103</v>
      </c>
      <c r="U145" s="115">
        <v>9335</v>
      </c>
      <c r="X145" t="s">
        <v>645</v>
      </c>
      <c r="Y145" t="s">
        <v>763</v>
      </c>
    </row>
    <row r="146" spans="19:25">
      <c r="S146" s="110">
        <v>45224</v>
      </c>
      <c r="T146" t="s">
        <v>103</v>
      </c>
      <c r="U146" s="115">
        <v>190</v>
      </c>
      <c r="X146" t="s">
        <v>712</v>
      </c>
    </row>
    <row r="147" spans="19:25">
      <c r="S147" s="110">
        <v>45225</v>
      </c>
      <c r="T147" t="s">
        <v>103</v>
      </c>
      <c r="U147" s="115">
        <v>7709</v>
      </c>
      <c r="X147" t="s">
        <v>645</v>
      </c>
    </row>
    <row r="148" spans="19:25">
      <c r="S148" s="110">
        <v>45225</v>
      </c>
      <c r="T148" t="s">
        <v>103</v>
      </c>
      <c r="U148" s="115">
        <v>190</v>
      </c>
      <c r="X148" t="s">
        <v>712</v>
      </c>
    </row>
    <row r="149" spans="19:25">
      <c r="S149" s="110">
        <v>45134</v>
      </c>
      <c r="T149" t="s">
        <v>660</v>
      </c>
      <c r="U149" s="115"/>
      <c r="V149" s="15">
        <v>2200</v>
      </c>
      <c r="X149" t="s">
        <v>692</v>
      </c>
    </row>
    <row r="150" spans="19:25">
      <c r="S150" s="110">
        <v>45229</v>
      </c>
      <c r="T150" s="102" t="s">
        <v>667</v>
      </c>
      <c r="U150" s="115">
        <v>3199.55</v>
      </c>
      <c r="X150" t="str">
        <f>X152</f>
        <v>Bevestigingsmateriaal</v>
      </c>
    </row>
    <row r="151" spans="19:25">
      <c r="S151" s="110">
        <v>45229</v>
      </c>
      <c r="T151" t="s">
        <v>100</v>
      </c>
      <c r="U151" s="115">
        <v>3600</v>
      </c>
      <c r="X151" t="s">
        <v>645</v>
      </c>
    </row>
    <row r="152" spans="19:25">
      <c r="S152" s="110">
        <v>45230</v>
      </c>
      <c r="T152" t="s">
        <v>101</v>
      </c>
      <c r="U152" s="115">
        <v>325</v>
      </c>
      <c r="X152" t="str">
        <f>X143</f>
        <v>Bevestigingsmateriaal</v>
      </c>
    </row>
    <row r="153" spans="19:25">
      <c r="S153" s="110">
        <v>45230</v>
      </c>
      <c r="T153" s="102" t="s">
        <v>99</v>
      </c>
      <c r="U153" s="115">
        <v>5000</v>
      </c>
      <c r="X153" t="s">
        <v>657</v>
      </c>
    </row>
    <row r="154" spans="19:25">
      <c r="S154" s="110">
        <v>45230</v>
      </c>
      <c r="T154" s="102" t="s">
        <v>663</v>
      </c>
      <c r="U154" s="115">
        <v>800</v>
      </c>
      <c r="X154" t="s">
        <v>645</v>
      </c>
    </row>
    <row r="155" spans="19:25">
      <c r="S155" s="110">
        <v>45232</v>
      </c>
      <c r="T155" t="s">
        <v>100</v>
      </c>
      <c r="U155" s="115">
        <v>1000</v>
      </c>
      <c r="X155" t="str">
        <f>X152</f>
        <v>Bevestigingsmateriaal</v>
      </c>
    </row>
    <row r="156" spans="19:25">
      <c r="S156" s="110">
        <v>45233</v>
      </c>
      <c r="T156" t="s">
        <v>103</v>
      </c>
      <c r="U156" s="115">
        <v>7905</v>
      </c>
      <c r="X156" t="s">
        <v>645</v>
      </c>
      <c r="Y156" t="s">
        <v>718</v>
      </c>
    </row>
    <row r="157" spans="19:25">
      <c r="S157" s="110">
        <v>45233</v>
      </c>
      <c r="T157" t="s">
        <v>103</v>
      </c>
      <c r="U157" s="115">
        <v>190</v>
      </c>
      <c r="X157" t="s">
        <v>712</v>
      </c>
    </row>
    <row r="158" spans="19:25">
      <c r="S158" s="110">
        <v>45239</v>
      </c>
      <c r="T158" t="s">
        <v>103</v>
      </c>
      <c r="U158" s="115">
        <v>190</v>
      </c>
      <c r="X158" t="s">
        <v>712</v>
      </c>
    </row>
    <row r="159" spans="19:25">
      <c r="S159" s="110">
        <v>45239</v>
      </c>
      <c r="T159" t="s">
        <v>103</v>
      </c>
      <c r="U159" s="115">
        <v>3558</v>
      </c>
      <c r="X159" t="s">
        <v>645</v>
      </c>
    </row>
    <row r="160" spans="19:25">
      <c r="S160" s="110">
        <v>45244</v>
      </c>
      <c r="T160" t="s">
        <v>103</v>
      </c>
      <c r="U160" s="115">
        <v>7125</v>
      </c>
      <c r="X160" t="s">
        <v>645</v>
      </c>
    </row>
    <row r="161" spans="19:24">
      <c r="S161" s="110">
        <v>45244</v>
      </c>
      <c r="T161" t="s">
        <v>103</v>
      </c>
      <c r="U161" s="115">
        <v>170</v>
      </c>
      <c r="X161" t="s">
        <v>712</v>
      </c>
    </row>
    <row r="162" spans="19:24">
      <c r="S162" s="110">
        <v>45245</v>
      </c>
      <c r="T162" s="102" t="s">
        <v>668</v>
      </c>
      <c r="U162" s="115">
        <v>26770</v>
      </c>
      <c r="X162" t="str">
        <f>AA11</f>
        <v>Waterafvoer &amp; Drainage</v>
      </c>
    </row>
    <row r="163" spans="19:24">
      <c r="S163" s="110">
        <v>45246</v>
      </c>
      <c r="T163" t="s">
        <v>103</v>
      </c>
      <c r="U163" s="115">
        <v>2330</v>
      </c>
      <c r="X163" t="s">
        <v>657</v>
      </c>
    </row>
    <row r="164" spans="19:24">
      <c r="S164" s="110">
        <v>45246</v>
      </c>
      <c r="T164" t="s">
        <v>100</v>
      </c>
      <c r="U164" s="115">
        <v>22650</v>
      </c>
      <c r="X164" t="s">
        <v>657</v>
      </c>
    </row>
    <row r="165" spans="19:24">
      <c r="S165" s="110">
        <v>45248</v>
      </c>
      <c r="T165" t="s">
        <v>103</v>
      </c>
      <c r="U165" s="115">
        <v>5862.5</v>
      </c>
      <c r="X165" t="s">
        <v>645</v>
      </c>
    </row>
    <row r="166" spans="19:24">
      <c r="S166" s="110">
        <v>45248</v>
      </c>
      <c r="T166" s="102" t="str">
        <f>T245</f>
        <v>Duikerwerkzaamheden</v>
      </c>
      <c r="U166" s="115">
        <v>30000</v>
      </c>
      <c r="X166" t="s">
        <v>692</v>
      </c>
    </row>
    <row r="167" spans="19:24">
      <c r="S167" s="110">
        <v>45248</v>
      </c>
      <c r="T167" s="102" t="s">
        <v>669</v>
      </c>
      <c r="U167" s="115">
        <v>23500</v>
      </c>
      <c r="X167" t="s">
        <v>645</v>
      </c>
    </row>
    <row r="168" spans="19:24">
      <c r="S168" s="110">
        <v>45251</v>
      </c>
      <c r="T168" s="102" t="s">
        <v>670</v>
      </c>
      <c r="U168" s="115">
        <v>300</v>
      </c>
      <c r="X168" t="s">
        <v>645</v>
      </c>
    </row>
    <row r="169" spans="19:24">
      <c r="S169" s="110">
        <v>45251</v>
      </c>
      <c r="T169" s="102" t="s">
        <v>662</v>
      </c>
      <c r="U169" s="115">
        <v>59500</v>
      </c>
      <c r="X169" t="s">
        <v>646</v>
      </c>
    </row>
    <row r="170" spans="19:24">
      <c r="S170" s="110">
        <v>45252</v>
      </c>
      <c r="T170" s="102" t="s">
        <v>226</v>
      </c>
      <c r="U170" s="115">
        <v>390</v>
      </c>
      <c r="X170" t="str">
        <f>X155</f>
        <v>Bevestigingsmateriaal</v>
      </c>
    </row>
    <row r="171" spans="19:24">
      <c r="S171" s="110">
        <v>45253</v>
      </c>
      <c r="T171" t="s">
        <v>100</v>
      </c>
      <c r="U171" s="115">
        <v>2935</v>
      </c>
      <c r="X171" t="str">
        <f>X170</f>
        <v>Bevestigingsmateriaal</v>
      </c>
    </row>
    <row r="172" spans="19:24">
      <c r="S172" s="110">
        <v>45253</v>
      </c>
      <c r="T172" s="102" t="s">
        <v>671</v>
      </c>
      <c r="U172" s="115">
        <v>7078.4</v>
      </c>
      <c r="X172" t="str">
        <f>AA6</f>
        <v>Verf &amp; Chemische Producten</v>
      </c>
    </row>
    <row r="173" spans="19:24">
      <c r="S173" s="110">
        <v>45256</v>
      </c>
      <c r="T173" t="s">
        <v>103</v>
      </c>
      <c r="U173" s="115">
        <v>2160</v>
      </c>
      <c r="X173" t="str">
        <f>X177</f>
        <v>Bevestigingsmateriaal</v>
      </c>
    </row>
    <row r="174" spans="19:24">
      <c r="S174" s="110">
        <v>45258</v>
      </c>
      <c r="T174" s="102" t="s">
        <v>670</v>
      </c>
      <c r="U174" s="115">
        <v>322.5</v>
      </c>
      <c r="X174" t="s">
        <v>645</v>
      </c>
    </row>
    <row r="175" spans="19:24">
      <c r="S175" s="110">
        <v>45269</v>
      </c>
      <c r="T175" t="s">
        <v>103</v>
      </c>
      <c r="U175" s="115">
        <v>1500</v>
      </c>
      <c r="X175" t="s">
        <v>645</v>
      </c>
    </row>
    <row r="176" spans="19:24">
      <c r="S176" s="107">
        <v>45271</v>
      </c>
      <c r="T176" s="32" t="s">
        <v>690</v>
      </c>
      <c r="U176" s="117">
        <v>2250</v>
      </c>
      <c r="X176" t="s">
        <v>417</v>
      </c>
    </row>
    <row r="177" spans="19:25">
      <c r="S177" s="110">
        <v>45272</v>
      </c>
      <c r="T177" t="s">
        <v>103</v>
      </c>
      <c r="U177" s="115">
        <v>10775</v>
      </c>
      <c r="X177" t="s">
        <v>648</v>
      </c>
    </row>
    <row r="178" spans="19:25">
      <c r="S178" s="110">
        <v>45272</v>
      </c>
      <c r="T178" t="s">
        <v>103</v>
      </c>
      <c r="U178" s="115">
        <v>870</v>
      </c>
      <c r="X178" t="s">
        <v>645</v>
      </c>
    </row>
    <row r="179" spans="19:25">
      <c r="S179" s="110">
        <v>45273</v>
      </c>
      <c r="T179" s="102" t="s">
        <v>700</v>
      </c>
      <c r="U179" s="115">
        <v>23000</v>
      </c>
      <c r="X179" t="s">
        <v>692</v>
      </c>
    </row>
    <row r="180" spans="19:25">
      <c r="S180" s="107">
        <v>45293</v>
      </c>
      <c r="T180" s="32" t="s">
        <v>350</v>
      </c>
      <c r="U180" s="116">
        <v>2400</v>
      </c>
      <c r="X180" t="s">
        <v>656</v>
      </c>
      <c r="Y180" t="s">
        <v>764</v>
      </c>
    </row>
    <row r="181" spans="19:25">
      <c r="S181" s="107">
        <v>45293</v>
      </c>
      <c r="T181" s="32" t="s">
        <v>350</v>
      </c>
      <c r="U181" s="116">
        <v>3113</v>
      </c>
      <c r="X181" t="s">
        <v>656</v>
      </c>
    </row>
    <row r="182" spans="19:25">
      <c r="S182" s="107">
        <v>45297</v>
      </c>
      <c r="T182" s="32" t="s">
        <v>350</v>
      </c>
      <c r="U182" s="116">
        <v>325</v>
      </c>
      <c r="X182" t="s">
        <v>655</v>
      </c>
    </row>
    <row r="183" spans="19:25">
      <c r="S183" s="107">
        <v>45297</v>
      </c>
      <c r="T183" s="32" t="s">
        <v>350</v>
      </c>
      <c r="U183" s="116">
        <v>680.69</v>
      </c>
      <c r="X183" t="s">
        <v>657</v>
      </c>
      <c r="Y183" t="s">
        <v>765</v>
      </c>
    </row>
    <row r="184" spans="19:25">
      <c r="S184" s="107">
        <v>45297</v>
      </c>
      <c r="T184" s="32" t="s">
        <v>350</v>
      </c>
      <c r="U184" s="116">
        <v>6390.01</v>
      </c>
      <c r="X184" t="str">
        <f>X94</f>
        <v>Ruwbouw</v>
      </c>
    </row>
    <row r="185" spans="19:25">
      <c r="S185" s="107">
        <v>45307</v>
      </c>
      <c r="T185" t="s">
        <v>100</v>
      </c>
      <c r="U185" s="116">
        <v>9270</v>
      </c>
      <c r="X185" t="s">
        <v>645</v>
      </c>
    </row>
    <row r="186" spans="19:25">
      <c r="S186" s="107">
        <v>45308</v>
      </c>
      <c r="T186" s="32" t="s">
        <v>701</v>
      </c>
      <c r="U186" s="116">
        <v>9000</v>
      </c>
      <c r="X186" t="s">
        <v>694</v>
      </c>
    </row>
    <row r="187" spans="19:25">
      <c r="S187" s="107">
        <v>45309</v>
      </c>
      <c r="T187" t="s">
        <v>100</v>
      </c>
      <c r="U187" s="116">
        <v>1125</v>
      </c>
      <c r="X187" t="str">
        <f>X177</f>
        <v>Bevestigingsmateriaal</v>
      </c>
    </row>
    <row r="188" spans="19:25">
      <c r="S188" s="107">
        <v>45310</v>
      </c>
      <c r="T188" s="32" t="s">
        <v>672</v>
      </c>
      <c r="U188" s="116">
        <v>114865</v>
      </c>
      <c r="X188" t="s">
        <v>646</v>
      </c>
    </row>
    <row r="189" spans="19:25">
      <c r="S189" s="107">
        <v>45314</v>
      </c>
      <c r="T189" s="32" t="s">
        <v>672</v>
      </c>
      <c r="U189" s="116">
        <v>13100</v>
      </c>
      <c r="X189" t="s">
        <v>646</v>
      </c>
    </row>
    <row r="190" spans="19:25">
      <c r="S190" s="107">
        <v>45314</v>
      </c>
      <c r="T190" t="s">
        <v>100</v>
      </c>
      <c r="U190" s="116">
        <v>360</v>
      </c>
      <c r="X190" t="s">
        <v>655</v>
      </c>
      <c r="Y190" t="s">
        <v>766</v>
      </c>
    </row>
    <row r="191" spans="19:25">
      <c r="S191" s="107">
        <v>45344</v>
      </c>
      <c r="T191" t="s">
        <v>103</v>
      </c>
      <c r="U191" s="13">
        <v>3300</v>
      </c>
      <c r="X191" t="s">
        <v>645</v>
      </c>
    </row>
    <row r="192" spans="19:25">
      <c r="S192" s="107">
        <v>45346</v>
      </c>
      <c r="T192" s="32" t="s">
        <v>690</v>
      </c>
      <c r="U192" s="117">
        <v>5027.5</v>
      </c>
      <c r="X192" t="s">
        <v>417</v>
      </c>
    </row>
    <row r="193" spans="19:25">
      <c r="S193" s="107">
        <v>45363</v>
      </c>
      <c r="T193" t="s">
        <v>103</v>
      </c>
      <c r="U193" s="13">
        <v>2405</v>
      </c>
      <c r="X193" t="s">
        <v>645</v>
      </c>
      <c r="Y193" t="s">
        <v>767</v>
      </c>
    </row>
    <row r="194" spans="19:25">
      <c r="S194" s="107">
        <v>45367</v>
      </c>
      <c r="T194" t="s">
        <v>103</v>
      </c>
      <c r="U194" s="13">
        <v>3100</v>
      </c>
      <c r="X194" t="s">
        <v>645</v>
      </c>
      <c r="Y194" t="s">
        <v>767</v>
      </c>
    </row>
    <row r="195" spans="19:25">
      <c r="S195" s="107">
        <v>45367</v>
      </c>
      <c r="T195" t="s">
        <v>103</v>
      </c>
      <c r="U195" s="13">
        <v>3150</v>
      </c>
      <c r="X195" t="s">
        <v>645</v>
      </c>
      <c r="Y195" t="s">
        <v>745</v>
      </c>
    </row>
    <row r="196" spans="19:25">
      <c r="S196" s="107">
        <v>45369</v>
      </c>
      <c r="T196" t="s">
        <v>103</v>
      </c>
      <c r="U196" s="13">
        <v>1950</v>
      </c>
      <c r="X196" t="s">
        <v>645</v>
      </c>
    </row>
    <row r="197" spans="19:25">
      <c r="S197" s="107">
        <v>45369</v>
      </c>
      <c r="T197" t="s">
        <v>103</v>
      </c>
      <c r="U197" s="13">
        <v>400</v>
      </c>
      <c r="X197" t="s">
        <v>712</v>
      </c>
    </row>
    <row r="198" spans="19:25">
      <c r="S198" s="107">
        <v>45370</v>
      </c>
      <c r="T198" t="s">
        <v>103</v>
      </c>
      <c r="U198" s="13">
        <v>3900</v>
      </c>
      <c r="X198" t="s">
        <v>645</v>
      </c>
    </row>
    <row r="199" spans="19:25">
      <c r="S199" s="107">
        <v>45370</v>
      </c>
      <c r="T199" t="s">
        <v>103</v>
      </c>
      <c r="U199" s="13">
        <v>600</v>
      </c>
      <c r="X199" t="s">
        <v>712</v>
      </c>
    </row>
    <row r="200" spans="19:25">
      <c r="S200" s="107">
        <v>45370</v>
      </c>
      <c r="T200" t="s">
        <v>103</v>
      </c>
      <c r="U200" s="13">
        <v>2535</v>
      </c>
      <c r="X200" t="s">
        <v>645</v>
      </c>
    </row>
    <row r="201" spans="19:25">
      <c r="S201" s="107">
        <v>45370</v>
      </c>
      <c r="T201" t="s">
        <v>103</v>
      </c>
      <c r="U201" s="13">
        <v>400</v>
      </c>
      <c r="X201" t="s">
        <v>712</v>
      </c>
      <c r="Y201" t="s">
        <v>768</v>
      </c>
    </row>
    <row r="202" spans="19:25">
      <c r="S202" s="107">
        <v>45384</v>
      </c>
      <c r="T202" t="s">
        <v>103</v>
      </c>
      <c r="U202" s="13">
        <v>1800</v>
      </c>
      <c r="X202" t="s">
        <v>645</v>
      </c>
    </row>
    <row r="203" spans="19:25">
      <c r="S203" s="107">
        <v>45393</v>
      </c>
      <c r="T203" t="s">
        <v>103</v>
      </c>
      <c r="U203" s="13">
        <v>8600</v>
      </c>
      <c r="X203" t="s">
        <v>645</v>
      </c>
    </row>
    <row r="204" spans="19:25">
      <c r="S204" s="107">
        <v>45393</v>
      </c>
      <c r="T204" t="s">
        <v>103</v>
      </c>
      <c r="U204" s="13">
        <v>400</v>
      </c>
      <c r="X204" t="s">
        <v>712</v>
      </c>
    </row>
    <row r="205" spans="19:25">
      <c r="S205" s="107">
        <v>45394</v>
      </c>
      <c r="T205" t="s">
        <v>103</v>
      </c>
      <c r="U205" s="13">
        <v>10485</v>
      </c>
      <c r="X205" t="s">
        <v>645</v>
      </c>
    </row>
    <row r="206" spans="19:25">
      <c r="S206" s="107">
        <v>45394</v>
      </c>
      <c r="T206" t="s">
        <v>103</v>
      </c>
      <c r="U206" s="13">
        <v>400</v>
      </c>
      <c r="X206" t="s">
        <v>712</v>
      </c>
    </row>
    <row r="207" spans="19:25">
      <c r="S207" s="107">
        <v>45400</v>
      </c>
      <c r="T207" t="s">
        <v>103</v>
      </c>
      <c r="U207" s="13">
        <v>10400</v>
      </c>
      <c r="X207" t="s">
        <v>645</v>
      </c>
    </row>
    <row r="208" spans="19:25">
      <c r="S208" s="107">
        <v>45400</v>
      </c>
      <c r="T208" t="s">
        <v>103</v>
      </c>
      <c r="U208" s="13">
        <v>400</v>
      </c>
      <c r="X208" t="s">
        <v>712</v>
      </c>
      <c r="Y208" t="s">
        <v>769</v>
      </c>
    </row>
    <row r="209" spans="19:25">
      <c r="S209" s="107">
        <v>45404</v>
      </c>
      <c r="T209" t="s">
        <v>660</v>
      </c>
      <c r="U209" s="13"/>
      <c r="V209" s="15">
        <v>1320</v>
      </c>
      <c r="X209" t="s">
        <v>692</v>
      </c>
    </row>
    <row r="210" spans="19:25">
      <c r="S210" s="107">
        <v>45405</v>
      </c>
      <c r="T210" t="s">
        <v>103</v>
      </c>
      <c r="U210" s="13">
        <v>12940</v>
      </c>
      <c r="X210" t="s">
        <v>645</v>
      </c>
    </row>
    <row r="211" spans="19:25">
      <c r="S211" s="107">
        <v>45405</v>
      </c>
      <c r="T211" t="s">
        <v>103</v>
      </c>
      <c r="U211" s="13">
        <v>400</v>
      </c>
      <c r="X211" t="s">
        <v>712</v>
      </c>
      <c r="Y211" t="s">
        <v>771</v>
      </c>
    </row>
    <row r="212" spans="19:25">
      <c r="S212" s="107">
        <v>45405</v>
      </c>
      <c r="T212" t="s">
        <v>660</v>
      </c>
      <c r="U212" s="13"/>
      <c r="V212" s="15">
        <v>2200</v>
      </c>
      <c r="X212" t="s">
        <v>692</v>
      </c>
    </row>
    <row r="213" spans="19:25">
      <c r="S213" s="107">
        <v>45411</v>
      </c>
      <c r="T213" t="s">
        <v>103</v>
      </c>
      <c r="U213" s="13">
        <v>1350</v>
      </c>
      <c r="X213" t="s">
        <v>645</v>
      </c>
      <c r="Y213" t="s">
        <v>772</v>
      </c>
    </row>
    <row r="214" spans="19:25">
      <c r="S214" s="107">
        <v>45412</v>
      </c>
      <c r="T214" t="s">
        <v>660</v>
      </c>
      <c r="U214" s="13">
        <v>39500</v>
      </c>
      <c r="X214" t="s">
        <v>692</v>
      </c>
    </row>
    <row r="215" spans="19:25">
      <c r="S215" s="107">
        <v>45412</v>
      </c>
      <c r="T215" t="s">
        <v>103</v>
      </c>
      <c r="U215" s="13">
        <v>5000</v>
      </c>
      <c r="X215" t="s">
        <v>645</v>
      </c>
    </row>
    <row r="216" spans="19:25">
      <c r="S216" s="107">
        <v>45777</v>
      </c>
      <c r="T216" t="s">
        <v>103</v>
      </c>
      <c r="U216" s="13">
        <v>200</v>
      </c>
      <c r="X216" t="s">
        <v>712</v>
      </c>
      <c r="Y216" t="s">
        <v>770</v>
      </c>
    </row>
    <row r="217" spans="19:25">
      <c r="S217" s="107">
        <v>45408</v>
      </c>
      <c r="T217" s="102" t="s">
        <v>719</v>
      </c>
      <c r="U217" s="13">
        <v>28400</v>
      </c>
      <c r="X217" t="str">
        <f>X79</f>
        <v>Ruwbouw</v>
      </c>
    </row>
    <row r="218" spans="19:25">
      <c r="S218" s="107">
        <v>45462</v>
      </c>
      <c r="T218" s="102" t="s">
        <v>747</v>
      </c>
      <c r="U218" s="13">
        <v>23425</v>
      </c>
      <c r="X218" t="s">
        <v>656</v>
      </c>
    </row>
    <row r="219" spans="19:25">
      <c r="S219" s="107">
        <v>45482</v>
      </c>
      <c r="T219" s="102" t="s">
        <v>747</v>
      </c>
      <c r="U219" s="13">
        <v>7095</v>
      </c>
      <c r="X219" t="s">
        <v>656</v>
      </c>
    </row>
    <row r="220" spans="19:25">
      <c r="S220" s="107">
        <v>45483</v>
      </c>
      <c r="T220" s="102" t="s">
        <v>747</v>
      </c>
      <c r="U220" s="13">
        <v>5390</v>
      </c>
      <c r="X220" t="s">
        <v>656</v>
      </c>
    </row>
    <row r="221" spans="19:25">
      <c r="S221" s="107">
        <v>45484</v>
      </c>
      <c r="T221" s="102" t="s">
        <v>747</v>
      </c>
      <c r="U221" s="13">
        <v>4350</v>
      </c>
      <c r="X221" t="s">
        <v>656</v>
      </c>
    </row>
    <row r="222" spans="19:25">
      <c r="S222" s="107">
        <v>45484</v>
      </c>
      <c r="T222" s="102" t="s">
        <v>747</v>
      </c>
      <c r="U222" s="13">
        <v>7735</v>
      </c>
      <c r="X222" t="s">
        <v>656</v>
      </c>
      <c r="Y222" t="s">
        <v>773</v>
      </c>
    </row>
    <row r="223" spans="19:25">
      <c r="S223" s="107">
        <v>45485</v>
      </c>
      <c r="T223" t="s">
        <v>687</v>
      </c>
      <c r="U223" s="13">
        <v>5000</v>
      </c>
      <c r="X223" t="s">
        <v>692</v>
      </c>
    </row>
    <row r="224" spans="19:25">
      <c r="S224" s="107">
        <v>45488</v>
      </c>
      <c r="T224" s="102" t="s">
        <v>747</v>
      </c>
      <c r="U224" s="13">
        <v>1956</v>
      </c>
      <c r="X224" t="s">
        <v>656</v>
      </c>
    </row>
    <row r="225" spans="19:25">
      <c r="S225" s="107">
        <v>45489</v>
      </c>
      <c r="T225" t="s">
        <v>673</v>
      </c>
      <c r="U225" s="13">
        <v>6610.01</v>
      </c>
      <c r="X225" t="s">
        <v>656</v>
      </c>
      <c r="Y225" t="s">
        <v>774</v>
      </c>
    </row>
    <row r="226" spans="19:25">
      <c r="S226" s="107">
        <v>45489</v>
      </c>
      <c r="T226" t="s">
        <v>101</v>
      </c>
      <c r="U226" s="13">
        <v>550</v>
      </c>
      <c r="X226" t="s">
        <v>648</v>
      </c>
      <c r="Y226" t="s">
        <v>773</v>
      </c>
    </row>
    <row r="227" spans="19:25">
      <c r="S227" s="107">
        <v>45492</v>
      </c>
      <c r="T227" t="s">
        <v>687</v>
      </c>
      <c r="U227" s="13">
        <v>15000</v>
      </c>
      <c r="X227" t="s">
        <v>692</v>
      </c>
    </row>
    <row r="228" spans="19:25">
      <c r="S228" s="107">
        <v>45492</v>
      </c>
      <c r="T228" t="s">
        <v>674</v>
      </c>
      <c r="U228" s="13">
        <v>200</v>
      </c>
      <c r="X228" t="s">
        <v>648</v>
      </c>
    </row>
    <row r="229" spans="19:25">
      <c r="S229" s="107">
        <v>45492</v>
      </c>
      <c r="T229" t="s">
        <v>103</v>
      </c>
      <c r="U229" s="13">
        <v>1800</v>
      </c>
      <c r="X229" t="s">
        <v>645</v>
      </c>
    </row>
    <row r="230" spans="19:25">
      <c r="S230" s="107">
        <v>45497</v>
      </c>
      <c r="T230" s="102" t="s">
        <v>670</v>
      </c>
      <c r="U230" s="13">
        <v>680</v>
      </c>
      <c r="X230" t="s">
        <v>644</v>
      </c>
    </row>
    <row r="231" spans="19:25">
      <c r="S231" s="107">
        <v>45499</v>
      </c>
      <c r="T231" t="s">
        <v>103</v>
      </c>
      <c r="U231" s="13">
        <v>3140</v>
      </c>
      <c r="X231" t="s">
        <v>645</v>
      </c>
    </row>
    <row r="232" spans="19:25">
      <c r="S232" s="107">
        <v>45514</v>
      </c>
      <c r="T232" t="s">
        <v>675</v>
      </c>
      <c r="U232" s="13">
        <v>5570</v>
      </c>
      <c r="X232" t="s">
        <v>646</v>
      </c>
    </row>
    <row r="233" spans="19:25">
      <c r="S233" s="107">
        <v>45532</v>
      </c>
      <c r="T233" t="s">
        <v>95</v>
      </c>
      <c r="U233" s="13">
        <v>5705</v>
      </c>
      <c r="X233" t="s">
        <v>644</v>
      </c>
    </row>
    <row r="234" spans="19:25">
      <c r="S234" s="107">
        <v>45532</v>
      </c>
      <c r="T234" t="s">
        <v>101</v>
      </c>
      <c r="U234" s="13">
        <v>75</v>
      </c>
      <c r="X234" t="s">
        <v>648</v>
      </c>
    </row>
    <row r="235" spans="19:25">
      <c r="S235" s="107">
        <v>45535</v>
      </c>
      <c r="T235" t="s">
        <v>103</v>
      </c>
      <c r="U235" s="13">
        <v>90</v>
      </c>
      <c r="X235" t="str">
        <f>X228</f>
        <v>Bevestigingsmateriaal</v>
      </c>
    </row>
    <row r="236" spans="19:25">
      <c r="S236" s="107">
        <v>45535</v>
      </c>
      <c r="T236" t="s">
        <v>103</v>
      </c>
      <c r="U236" s="13">
        <v>1300</v>
      </c>
      <c r="X236" t="s">
        <v>645</v>
      </c>
    </row>
    <row r="237" spans="19:25">
      <c r="S237" s="107">
        <v>45535</v>
      </c>
      <c r="T237" t="s">
        <v>103</v>
      </c>
      <c r="U237" s="13">
        <v>7800</v>
      </c>
      <c r="X237" t="s">
        <v>645</v>
      </c>
    </row>
    <row r="238" spans="19:25">
      <c r="S238" s="107">
        <v>45535</v>
      </c>
      <c r="T238" t="s">
        <v>103</v>
      </c>
      <c r="U238" s="13">
        <v>7900</v>
      </c>
      <c r="X238" t="s">
        <v>645</v>
      </c>
    </row>
    <row r="239" spans="19:25">
      <c r="S239" s="107">
        <v>45552</v>
      </c>
      <c r="T239" s="105" t="s">
        <v>676</v>
      </c>
      <c r="U239" s="117">
        <v>960</v>
      </c>
      <c r="X239" t="s">
        <v>646</v>
      </c>
    </row>
    <row r="240" spans="19:25">
      <c r="S240" s="107">
        <v>45567</v>
      </c>
      <c r="T240" t="s">
        <v>101</v>
      </c>
      <c r="U240" s="13">
        <v>1365</v>
      </c>
      <c r="X240" t="s">
        <v>645</v>
      </c>
      <c r="Y240" t="s">
        <v>642</v>
      </c>
    </row>
    <row r="241" spans="19:24">
      <c r="S241" s="107">
        <v>45568</v>
      </c>
      <c r="T241" t="s">
        <v>101</v>
      </c>
      <c r="U241" s="13">
        <v>670</v>
      </c>
      <c r="X241" t="s">
        <v>645</v>
      </c>
    </row>
    <row r="242" spans="19:24">
      <c r="S242" s="107">
        <v>45569</v>
      </c>
      <c r="T242" t="s">
        <v>677</v>
      </c>
      <c r="U242" s="13">
        <v>2300</v>
      </c>
      <c r="X242" t="str">
        <f>AA11</f>
        <v>Waterafvoer &amp; Drainage</v>
      </c>
    </row>
    <row r="243" spans="19:24">
      <c r="S243" s="107">
        <v>45570</v>
      </c>
      <c r="T243" t="s">
        <v>678</v>
      </c>
      <c r="U243" s="13">
        <v>2950</v>
      </c>
      <c r="X243" t="str">
        <f>X242</f>
        <v>Waterafvoer &amp; Drainage</v>
      </c>
    </row>
    <row r="244" spans="19:24">
      <c r="S244" s="107">
        <v>45574</v>
      </c>
      <c r="T244" t="s">
        <v>679</v>
      </c>
      <c r="U244" s="13">
        <v>10000</v>
      </c>
      <c r="X244" t="s">
        <v>692</v>
      </c>
    </row>
    <row r="245" spans="19:24">
      <c r="S245" s="107">
        <v>45574</v>
      </c>
      <c r="T245" t="s">
        <v>679</v>
      </c>
      <c r="U245" s="13">
        <v>9000</v>
      </c>
      <c r="X245" t="s">
        <v>692</v>
      </c>
    </row>
    <row r="246" spans="19:24">
      <c r="S246" s="123">
        <v>45601</v>
      </c>
      <c r="T246" t="s">
        <v>101</v>
      </c>
      <c r="U246" s="118">
        <v>1303</v>
      </c>
      <c r="X246" t="s">
        <v>648</v>
      </c>
    </row>
    <row r="247" spans="19:24">
      <c r="S247" s="123">
        <v>45601</v>
      </c>
      <c r="T247" t="s">
        <v>103</v>
      </c>
      <c r="U247" s="118">
        <v>334</v>
      </c>
      <c r="X247" t="s">
        <v>645</v>
      </c>
    </row>
    <row r="248" spans="19:24">
      <c r="S248" s="123">
        <v>45601</v>
      </c>
      <c r="T248" t="s">
        <v>100</v>
      </c>
      <c r="U248" s="118">
        <v>2460</v>
      </c>
      <c r="X248" t="s">
        <v>645</v>
      </c>
    </row>
    <row r="249" spans="19:24">
      <c r="S249" s="123">
        <v>45604</v>
      </c>
      <c r="T249" t="s">
        <v>101</v>
      </c>
      <c r="U249" s="118">
        <v>225</v>
      </c>
      <c r="X249" t="s">
        <v>648</v>
      </c>
    </row>
    <row r="250" spans="19:24">
      <c r="S250" s="123">
        <v>45609</v>
      </c>
      <c r="T250" t="s">
        <v>100</v>
      </c>
      <c r="U250" s="119">
        <v>737.5</v>
      </c>
      <c r="X250" t="s">
        <v>648</v>
      </c>
    </row>
    <row r="251" spans="19:24">
      <c r="S251" s="107">
        <v>45609</v>
      </c>
      <c r="T251" t="s">
        <v>99</v>
      </c>
      <c r="U251" s="13">
        <v>7920</v>
      </c>
      <c r="X251" t="s">
        <v>657</v>
      </c>
    </row>
    <row r="252" spans="19:24">
      <c r="S252" s="107">
        <v>45610</v>
      </c>
      <c r="T252" t="s">
        <v>99</v>
      </c>
      <c r="U252" s="13">
        <v>20885</v>
      </c>
      <c r="X252" t="s">
        <v>657</v>
      </c>
    </row>
    <row r="253" spans="19:24">
      <c r="S253" s="107">
        <v>45611</v>
      </c>
      <c r="T253" t="s">
        <v>99</v>
      </c>
      <c r="U253" s="13">
        <v>5280</v>
      </c>
      <c r="X253" t="s">
        <v>657</v>
      </c>
    </row>
    <row r="254" spans="19:24">
      <c r="S254" s="107">
        <v>45616</v>
      </c>
      <c r="T254" t="s">
        <v>680</v>
      </c>
      <c r="U254" s="13">
        <v>1150</v>
      </c>
      <c r="X254" t="s">
        <v>417</v>
      </c>
    </row>
    <row r="255" spans="19:24">
      <c r="S255" s="107">
        <v>45616</v>
      </c>
      <c r="T255" s="102" t="s">
        <v>665</v>
      </c>
      <c r="U255" s="13">
        <v>5200</v>
      </c>
      <c r="X255" t="s">
        <v>417</v>
      </c>
    </row>
    <row r="256" spans="19:24">
      <c r="S256" s="107">
        <v>45617</v>
      </c>
      <c r="T256" t="s">
        <v>101</v>
      </c>
      <c r="U256" s="13">
        <v>345</v>
      </c>
      <c r="X256" t="s">
        <v>648</v>
      </c>
    </row>
    <row r="257" spans="19:25">
      <c r="S257" s="107">
        <v>45617</v>
      </c>
      <c r="T257" s="32" t="s">
        <v>690</v>
      </c>
      <c r="U257" s="13">
        <v>1150</v>
      </c>
      <c r="X257" t="s">
        <v>417</v>
      </c>
    </row>
    <row r="258" spans="19:25">
      <c r="S258" s="107">
        <v>45617</v>
      </c>
      <c r="T258" t="s">
        <v>99</v>
      </c>
      <c r="U258" s="13">
        <v>5350</v>
      </c>
      <c r="X258" t="s">
        <v>657</v>
      </c>
    </row>
    <row r="259" spans="19:25">
      <c r="S259" s="107">
        <v>45617</v>
      </c>
      <c r="T259" t="s">
        <v>100</v>
      </c>
      <c r="U259" s="13">
        <v>7735</v>
      </c>
      <c r="X259" t="s">
        <v>645</v>
      </c>
      <c r="Y259" t="s">
        <v>775</v>
      </c>
    </row>
    <row r="260" spans="19:25">
      <c r="S260" s="107">
        <v>45617</v>
      </c>
      <c r="T260" t="s">
        <v>100</v>
      </c>
      <c r="U260" s="13">
        <v>2650</v>
      </c>
      <c r="X260" t="s">
        <v>645</v>
      </c>
    </row>
    <row r="261" spans="19:25">
      <c r="S261" s="107">
        <v>45624</v>
      </c>
      <c r="T261" s="32" t="s">
        <v>690</v>
      </c>
      <c r="U261" s="13">
        <v>1650</v>
      </c>
      <c r="X261" t="s">
        <v>417</v>
      </c>
    </row>
    <row r="262" spans="19:25">
      <c r="S262" s="107">
        <v>45624</v>
      </c>
      <c r="T262" s="32" t="s">
        <v>690</v>
      </c>
      <c r="U262" s="13">
        <v>4450</v>
      </c>
      <c r="X262" t="s">
        <v>417</v>
      </c>
    </row>
    <row r="263" spans="19:25">
      <c r="S263" s="107">
        <v>45624</v>
      </c>
      <c r="T263" t="s">
        <v>99</v>
      </c>
      <c r="U263" s="13">
        <v>3695</v>
      </c>
      <c r="X263" t="s">
        <v>657</v>
      </c>
    </row>
    <row r="264" spans="19:25">
      <c r="S264" s="107">
        <v>45624</v>
      </c>
      <c r="T264" t="s">
        <v>101</v>
      </c>
      <c r="U264" s="13">
        <v>200</v>
      </c>
      <c r="X264" t="s">
        <v>417</v>
      </c>
    </row>
    <row r="265" spans="19:25">
      <c r="S265" s="107">
        <v>45625</v>
      </c>
      <c r="T265" t="s">
        <v>681</v>
      </c>
      <c r="U265" s="13">
        <v>7560</v>
      </c>
      <c r="X265" t="s">
        <v>656</v>
      </c>
    </row>
    <row r="266" spans="19:25">
      <c r="S266" s="107">
        <v>45628</v>
      </c>
      <c r="T266" t="s">
        <v>682</v>
      </c>
      <c r="U266" s="13">
        <v>3602.5</v>
      </c>
      <c r="X266" t="s">
        <v>657</v>
      </c>
    </row>
    <row r="267" spans="19:25">
      <c r="S267" s="107">
        <v>45631</v>
      </c>
      <c r="T267" s="102" t="s">
        <v>747</v>
      </c>
      <c r="U267" s="13">
        <v>2200</v>
      </c>
      <c r="X267" t="s">
        <v>656</v>
      </c>
    </row>
    <row r="268" spans="19:25">
      <c r="S268" s="107">
        <v>45631</v>
      </c>
      <c r="T268" t="s">
        <v>101</v>
      </c>
      <c r="U268" s="13">
        <v>985</v>
      </c>
      <c r="X268" t="s">
        <v>417</v>
      </c>
    </row>
    <row r="269" spans="19:25">
      <c r="S269" s="107">
        <v>45632</v>
      </c>
      <c r="T269" t="s">
        <v>683</v>
      </c>
      <c r="U269" s="13">
        <v>265</v>
      </c>
      <c r="X269" t="str">
        <f>X268</f>
        <v>Sanitaire</v>
      </c>
    </row>
    <row r="270" spans="19:25">
      <c r="S270" s="107">
        <v>45638</v>
      </c>
      <c r="T270" t="s">
        <v>101</v>
      </c>
      <c r="U270" s="13">
        <v>3075</v>
      </c>
      <c r="X270" t="s">
        <v>645</v>
      </c>
    </row>
    <row r="271" spans="19:25">
      <c r="S271" s="107">
        <v>45639</v>
      </c>
      <c r="T271" t="s">
        <v>691</v>
      </c>
      <c r="U271" s="13">
        <v>4920</v>
      </c>
      <c r="X271" t="s">
        <v>645</v>
      </c>
      <c r="Y271" t="s">
        <v>778</v>
      </c>
    </row>
    <row r="272" spans="19:25">
      <c r="S272" s="107">
        <v>45642</v>
      </c>
      <c r="T272" t="s">
        <v>375</v>
      </c>
      <c r="U272" s="13">
        <v>450</v>
      </c>
      <c r="X272" t="s">
        <v>645</v>
      </c>
    </row>
    <row r="273" spans="19:24">
      <c r="S273" s="107">
        <v>45642</v>
      </c>
      <c r="T273" t="s">
        <v>375</v>
      </c>
      <c r="U273" s="13">
        <v>250</v>
      </c>
      <c r="X273" t="s">
        <v>712</v>
      </c>
    </row>
    <row r="274" spans="19:24">
      <c r="S274" s="107">
        <v>45642</v>
      </c>
      <c r="T274" t="s">
        <v>350</v>
      </c>
      <c r="U274" s="13">
        <v>3305</v>
      </c>
      <c r="X274" t="s">
        <v>655</v>
      </c>
    </row>
    <row r="275" spans="19:24">
      <c r="S275" s="107">
        <v>45642</v>
      </c>
      <c r="T275" t="s">
        <v>100</v>
      </c>
      <c r="U275" s="13">
        <v>1190</v>
      </c>
      <c r="X275" t="s">
        <v>648</v>
      </c>
    </row>
    <row r="276" spans="19:24">
      <c r="S276" s="107">
        <v>45643</v>
      </c>
      <c r="T276" s="32" t="s">
        <v>95</v>
      </c>
      <c r="U276" s="13">
        <v>1430</v>
      </c>
      <c r="X276" t="s">
        <v>417</v>
      </c>
    </row>
    <row r="277" spans="19:24">
      <c r="S277" s="107">
        <v>45643</v>
      </c>
      <c r="T277" t="s">
        <v>684</v>
      </c>
      <c r="U277" s="13">
        <v>2710</v>
      </c>
      <c r="X277" t="s">
        <v>417</v>
      </c>
    </row>
    <row r="278" spans="19:24">
      <c r="S278" s="107">
        <v>45643</v>
      </c>
      <c r="T278" t="s">
        <v>685</v>
      </c>
      <c r="U278" s="13">
        <v>385</v>
      </c>
      <c r="X278" t="s">
        <v>655</v>
      </c>
    </row>
    <row r="279" spans="19:24">
      <c r="S279" s="107">
        <v>45643</v>
      </c>
      <c r="T279" t="s">
        <v>101</v>
      </c>
      <c r="U279" s="13">
        <v>205</v>
      </c>
      <c r="X279" t="s">
        <v>417</v>
      </c>
    </row>
    <row r="280" spans="19:24">
      <c r="S280" s="107">
        <v>45644</v>
      </c>
      <c r="T280" s="32" t="s">
        <v>690</v>
      </c>
      <c r="U280" s="13">
        <v>16500</v>
      </c>
      <c r="X280" t="s">
        <v>417</v>
      </c>
    </row>
    <row r="281" spans="19:24">
      <c r="S281" s="107">
        <v>45644</v>
      </c>
      <c r="T281" t="s">
        <v>101</v>
      </c>
      <c r="U281" s="13">
        <v>180</v>
      </c>
      <c r="X281" t="s">
        <v>655</v>
      </c>
    </row>
    <row r="282" spans="19:24">
      <c r="S282" s="107">
        <v>45644</v>
      </c>
      <c r="T282" t="s">
        <v>101</v>
      </c>
      <c r="U282" s="13">
        <v>3390</v>
      </c>
      <c r="X282" t="s">
        <v>656</v>
      </c>
    </row>
    <row r="283" spans="19:24">
      <c r="S283" s="107">
        <v>45644</v>
      </c>
      <c r="T283" t="s">
        <v>101</v>
      </c>
      <c r="U283" s="13">
        <v>330</v>
      </c>
      <c r="X283" t="s">
        <v>656</v>
      </c>
    </row>
    <row r="284" spans="19:24">
      <c r="S284" s="107">
        <v>45644</v>
      </c>
      <c r="T284" t="s">
        <v>100</v>
      </c>
      <c r="U284" s="13">
        <v>300</v>
      </c>
      <c r="X284" t="s">
        <v>648</v>
      </c>
    </row>
    <row r="285" spans="19:24">
      <c r="S285" s="107">
        <v>45644</v>
      </c>
      <c r="T285" t="s">
        <v>686</v>
      </c>
      <c r="U285" s="13">
        <v>225</v>
      </c>
      <c r="X285" t="s">
        <v>648</v>
      </c>
    </row>
    <row r="286" spans="19:24">
      <c r="S286" s="107">
        <v>45645</v>
      </c>
      <c r="T286" t="s">
        <v>684</v>
      </c>
      <c r="U286" s="13">
        <v>280</v>
      </c>
      <c r="X286" t="s">
        <v>648</v>
      </c>
    </row>
    <row r="287" spans="19:24">
      <c r="S287" s="107">
        <v>45645</v>
      </c>
      <c r="T287" t="s">
        <v>674</v>
      </c>
      <c r="U287" s="13">
        <v>3785</v>
      </c>
      <c r="X287" t="str">
        <f>X281</f>
        <v>Verf &amp; Chemische Producten</v>
      </c>
    </row>
    <row r="288" spans="19:24">
      <c r="S288" s="107">
        <v>45645</v>
      </c>
      <c r="T288" s="102" t="s">
        <v>747</v>
      </c>
      <c r="U288" s="13">
        <v>3950</v>
      </c>
      <c r="X288" t="s">
        <v>656</v>
      </c>
    </row>
    <row r="289" spans="19:27">
      <c r="S289" s="107">
        <v>45645</v>
      </c>
      <c r="T289" s="102" t="s">
        <v>204</v>
      </c>
      <c r="U289" s="13">
        <v>150</v>
      </c>
      <c r="X289" t="str">
        <f>X275</f>
        <v>Bevestigingsmateriaal</v>
      </c>
    </row>
    <row r="290" spans="19:27">
      <c r="S290" s="107">
        <v>45645</v>
      </c>
      <c r="T290" s="32" t="s">
        <v>95</v>
      </c>
      <c r="U290" s="13">
        <v>6365</v>
      </c>
      <c r="X290" t="s">
        <v>417</v>
      </c>
    </row>
    <row r="291" spans="19:27">
      <c r="S291" s="107">
        <v>45646</v>
      </c>
      <c r="T291" s="102" t="s">
        <v>747</v>
      </c>
      <c r="U291" s="13">
        <v>13055</v>
      </c>
      <c r="X291" t="s">
        <v>656</v>
      </c>
    </row>
    <row r="292" spans="19:27">
      <c r="S292" s="107">
        <v>45649</v>
      </c>
      <c r="T292" s="102" t="s">
        <v>747</v>
      </c>
      <c r="U292" s="13">
        <v>4640</v>
      </c>
      <c r="X292" t="s">
        <v>656</v>
      </c>
    </row>
    <row r="293" spans="19:27">
      <c r="S293" s="107">
        <v>45649</v>
      </c>
      <c r="T293" t="s">
        <v>687</v>
      </c>
      <c r="U293" s="13">
        <v>15000</v>
      </c>
      <c r="X293" t="s">
        <v>692</v>
      </c>
    </row>
    <row r="294" spans="19:27">
      <c r="S294" s="107">
        <v>45649</v>
      </c>
      <c r="T294" s="102" t="s">
        <v>747</v>
      </c>
      <c r="U294" s="13">
        <v>5535</v>
      </c>
      <c r="X294" t="s">
        <v>417</v>
      </c>
    </row>
    <row r="295" spans="19:27">
      <c r="S295" s="107">
        <v>45649</v>
      </c>
      <c r="T295" t="s">
        <v>690</v>
      </c>
      <c r="U295" s="13">
        <v>15000</v>
      </c>
      <c r="X295" t="s">
        <v>417</v>
      </c>
    </row>
    <row r="296" spans="19:27">
      <c r="S296" s="107">
        <v>45654</v>
      </c>
      <c r="T296" t="s">
        <v>688</v>
      </c>
      <c r="U296" s="13">
        <v>2462.5100000000002</v>
      </c>
      <c r="X296" t="s">
        <v>692</v>
      </c>
      <c r="AA296" t="s">
        <v>111</v>
      </c>
    </row>
    <row r="297" spans="19:27">
      <c r="S297" s="107">
        <v>45654</v>
      </c>
      <c r="T297" s="32" t="s">
        <v>690</v>
      </c>
      <c r="U297" s="13">
        <v>4450</v>
      </c>
      <c r="X297" t="s">
        <v>417</v>
      </c>
    </row>
    <row r="298" spans="19:27">
      <c r="S298" s="107">
        <v>45534</v>
      </c>
      <c r="T298" s="32" t="s">
        <v>691</v>
      </c>
      <c r="U298" s="117">
        <v>1515</v>
      </c>
      <c r="X298" t="s">
        <v>417</v>
      </c>
    </row>
    <row r="299" spans="19:27">
      <c r="S299" s="107">
        <v>45295</v>
      </c>
      <c r="T299" s="32" t="s">
        <v>350</v>
      </c>
      <c r="U299" s="13">
        <v>180</v>
      </c>
      <c r="X299" t="s">
        <v>648</v>
      </c>
    </row>
    <row r="300" spans="19:27">
      <c r="S300" s="107">
        <v>45532</v>
      </c>
      <c r="T300" s="32" t="s">
        <v>95</v>
      </c>
      <c r="U300" s="13">
        <v>5705</v>
      </c>
      <c r="X300" t="s">
        <v>645</v>
      </c>
    </row>
    <row r="301" spans="19:27">
      <c r="S301" s="107">
        <v>45579</v>
      </c>
      <c r="T301" t="s">
        <v>103</v>
      </c>
      <c r="U301" s="120">
        <v>7015</v>
      </c>
    </row>
    <row r="302" spans="19:27">
      <c r="S302" s="107">
        <v>45573</v>
      </c>
      <c r="T302" t="s">
        <v>103</v>
      </c>
      <c r="U302" s="13">
        <v>11830</v>
      </c>
    </row>
    <row r="303" spans="19:27">
      <c r="S303" s="107">
        <v>45559</v>
      </c>
      <c r="T303" t="s">
        <v>103</v>
      </c>
      <c r="U303" s="13">
        <v>19390</v>
      </c>
    </row>
    <row r="304" spans="19:27">
      <c r="S304" s="107">
        <v>45410</v>
      </c>
      <c r="T304" t="s">
        <v>103</v>
      </c>
      <c r="U304" s="13">
        <v>5480</v>
      </c>
      <c r="X304" t="s">
        <v>645</v>
      </c>
      <c r="Y304" t="s">
        <v>777</v>
      </c>
    </row>
    <row r="305" spans="19:25">
      <c r="S305" s="114">
        <v>45659</v>
      </c>
      <c r="T305" s="111" t="s">
        <v>784</v>
      </c>
      <c r="U305" s="13">
        <v>10</v>
      </c>
      <c r="X305" t="s">
        <v>645</v>
      </c>
      <c r="Y305" t="s">
        <v>777</v>
      </c>
    </row>
    <row r="306" spans="19:25">
      <c r="S306" s="114">
        <v>45679</v>
      </c>
      <c r="T306" s="111" t="s">
        <v>103</v>
      </c>
      <c r="U306" s="121">
        <v>13430</v>
      </c>
      <c r="X306" t="s">
        <v>111</v>
      </c>
    </row>
    <row r="307" spans="19:25">
      <c r="S307" s="114">
        <v>45686</v>
      </c>
      <c r="T307" s="111" t="s">
        <v>103</v>
      </c>
      <c r="U307" s="121">
        <v>50</v>
      </c>
    </row>
    <row r="308" spans="19:25">
      <c r="S308" s="114">
        <v>45686</v>
      </c>
      <c r="T308" s="111" t="s">
        <v>103</v>
      </c>
      <c r="U308" s="121">
        <v>3575</v>
      </c>
    </row>
    <row r="309" spans="19:25">
      <c r="S309" s="114">
        <v>45687</v>
      </c>
      <c r="T309" s="111" t="s">
        <v>101</v>
      </c>
      <c r="U309" s="121">
        <v>3315</v>
      </c>
    </row>
    <row r="310" spans="19:25">
      <c r="S310" s="114">
        <v>45687</v>
      </c>
      <c r="T310" s="111" t="s">
        <v>785</v>
      </c>
      <c r="U310" s="121">
        <v>470</v>
      </c>
    </row>
    <row r="311" spans="19:25">
      <c r="S311" s="114">
        <v>45687</v>
      </c>
      <c r="T311" s="111" t="s">
        <v>747</v>
      </c>
      <c r="U311" s="121">
        <v>8615</v>
      </c>
    </row>
    <row r="312" spans="19:25">
      <c r="S312" s="114">
        <v>45688</v>
      </c>
      <c r="T312" s="111" t="s">
        <v>786</v>
      </c>
      <c r="U312" s="121">
        <v>240</v>
      </c>
    </row>
    <row r="313" spans="19:25">
      <c r="S313" s="114">
        <v>45688</v>
      </c>
      <c r="T313" s="111" t="s">
        <v>103</v>
      </c>
      <c r="U313" s="121">
        <v>5500</v>
      </c>
      <c r="X313" t="s">
        <v>656</v>
      </c>
    </row>
    <row r="314" spans="19:25">
      <c r="S314" s="114">
        <v>45691</v>
      </c>
      <c r="T314" s="111"/>
      <c r="U314" s="121"/>
    </row>
    <row r="315" spans="19:25">
      <c r="S315" s="107">
        <v>45698</v>
      </c>
      <c r="T315" t="s">
        <v>675</v>
      </c>
      <c r="U315" s="13">
        <v>14940</v>
      </c>
      <c r="X315" t="s">
        <v>646</v>
      </c>
    </row>
    <row r="316" spans="19:25">
      <c r="S316" s="107">
        <v>45699</v>
      </c>
      <c r="T316" t="s">
        <v>100</v>
      </c>
      <c r="U316" s="13">
        <v>4237.5</v>
      </c>
      <c r="X316" t="s">
        <v>648</v>
      </c>
    </row>
    <row r="317" spans="19:25">
      <c r="S317" s="107">
        <v>45702</v>
      </c>
      <c r="T317" t="s">
        <v>689</v>
      </c>
      <c r="U317" s="13">
        <v>1500</v>
      </c>
      <c r="X317" t="s">
        <v>417</v>
      </c>
      <c r="Y317" t="s">
        <v>111</v>
      </c>
    </row>
    <row r="318" spans="19:25">
      <c r="S318" s="114">
        <v>45702</v>
      </c>
      <c r="T318" t="s">
        <v>375</v>
      </c>
      <c r="U318" s="13">
        <v>900</v>
      </c>
      <c r="X318" t="s">
        <v>644</v>
      </c>
    </row>
    <row r="319" spans="19:25">
      <c r="S319" s="114">
        <v>45705</v>
      </c>
      <c r="T319" s="111" t="s">
        <v>103</v>
      </c>
      <c r="U319" s="121">
        <v>9282</v>
      </c>
    </row>
    <row r="320" spans="19:25">
      <c r="S320" s="114">
        <v>45709</v>
      </c>
      <c r="T320" s="111" t="s">
        <v>103</v>
      </c>
      <c r="U320" s="121">
        <v>975</v>
      </c>
      <c r="X320" t="s">
        <v>648</v>
      </c>
    </row>
    <row r="321" spans="19:25">
      <c r="S321" s="114">
        <v>45709</v>
      </c>
      <c r="T321" s="111" t="s">
        <v>103</v>
      </c>
      <c r="U321" s="121">
        <v>50</v>
      </c>
      <c r="X321" t="s">
        <v>645</v>
      </c>
    </row>
    <row r="322" spans="19:25">
      <c r="S322" s="114">
        <v>45709</v>
      </c>
      <c r="T322" s="111" t="s">
        <v>101</v>
      </c>
      <c r="U322" s="121">
        <v>2005</v>
      </c>
      <c r="X322" t="s">
        <v>776</v>
      </c>
    </row>
    <row r="323" spans="19:25">
      <c r="S323" s="114">
        <v>45775</v>
      </c>
      <c r="T323" s="111" t="s">
        <v>103</v>
      </c>
      <c r="U323" s="121">
        <v>5480</v>
      </c>
    </row>
    <row r="324" spans="19:25">
      <c r="S324" s="114">
        <v>45915</v>
      </c>
      <c r="T324" t="s">
        <v>375</v>
      </c>
      <c r="U324" s="13">
        <v>54000</v>
      </c>
      <c r="X324" t="s">
        <v>644</v>
      </c>
      <c r="Y324" t="s">
        <v>792</v>
      </c>
    </row>
    <row r="325" spans="19:25">
      <c r="S325" s="114">
        <v>46107</v>
      </c>
      <c r="T325" s="111" t="s">
        <v>779</v>
      </c>
      <c r="U325" s="121">
        <v>32502.5</v>
      </c>
      <c r="V325" s="112"/>
      <c r="X325" t="s">
        <v>644</v>
      </c>
      <c r="Y325" t="s">
        <v>781</v>
      </c>
    </row>
    <row r="326" spans="19:25">
      <c r="S326" s="114">
        <v>46108</v>
      </c>
      <c r="T326" s="111" t="s">
        <v>101</v>
      </c>
      <c r="U326" s="121">
        <v>840</v>
      </c>
      <c r="V326" s="112"/>
      <c r="X326" t="s">
        <v>644</v>
      </c>
      <c r="Y326" t="s">
        <v>782</v>
      </c>
    </row>
    <row r="327" spans="19:25">
      <c r="S327" s="114">
        <v>46108</v>
      </c>
      <c r="T327" s="111" t="s">
        <v>101</v>
      </c>
      <c r="U327" s="121">
        <v>1680</v>
      </c>
      <c r="V327" s="112"/>
      <c r="X327" t="s">
        <v>644</v>
      </c>
      <c r="Y327" t="s">
        <v>782</v>
      </c>
    </row>
    <row r="328" spans="19:25">
      <c r="S328" s="114">
        <v>46111</v>
      </c>
      <c r="T328" s="111" t="s">
        <v>780</v>
      </c>
      <c r="U328" s="121"/>
      <c r="V328" s="113">
        <v>1100</v>
      </c>
      <c r="X328" t="s">
        <v>692</v>
      </c>
    </row>
    <row r="329" spans="19:25">
      <c r="S329" s="114">
        <v>46181</v>
      </c>
      <c r="T329" s="111" t="s">
        <v>101</v>
      </c>
      <c r="U329" s="121">
        <v>1390</v>
      </c>
      <c r="V329" s="112"/>
      <c r="X329" t="s">
        <v>645</v>
      </c>
      <c r="Y329" t="s">
        <v>783</v>
      </c>
    </row>
  </sheetData>
  <autoFilter ref="S2:Y329" xr:uid="{00000000-0001-0000-0000-000000000000}"/>
  <mergeCells count="16">
    <mergeCell ref="AE17:AG17"/>
    <mergeCell ref="AA1:AC1"/>
    <mergeCell ref="AE1:AV3"/>
    <mergeCell ref="J1:K1"/>
    <mergeCell ref="A1:H1"/>
    <mergeCell ref="M1:N1"/>
    <mergeCell ref="P1:Q1"/>
    <mergeCell ref="S1:Y1"/>
    <mergeCell ref="DC1:DT3"/>
    <mergeCell ref="DC17:DE17"/>
    <mergeCell ref="AX1:BO3"/>
    <mergeCell ref="AX17:AZ17"/>
    <mergeCell ref="BQ1:CH3"/>
    <mergeCell ref="BQ17:BS17"/>
    <mergeCell ref="CJ1:DA3"/>
    <mergeCell ref="CJ17:CL17"/>
  </mergeCells>
  <phoneticPr fontId="23" type="noConversion"/>
  <conditionalFormatting sqref="V24 U15:U23 U314 U319:U323">
    <cfRule type="cellIs" dxfId="23" priority="5" operator="lessThan">
      <formula>0</formula>
    </cfRule>
  </conditionalFormatting>
  <conditionalFormatting sqref="V328">
    <cfRule type="cellIs" dxfId="22" priority="3" operator="lessThan">
      <formula>0</formula>
    </cfRule>
  </conditionalFormatting>
  <conditionalFormatting sqref="U325:U329">
    <cfRule type="cellIs" dxfId="21" priority="4" operator="lessThan">
      <formula>0</formula>
    </cfRule>
  </conditionalFormatting>
  <conditionalFormatting sqref="U306:U313">
    <cfRule type="cellIs" dxfId="20" priority="2" operator="lessThan">
      <formula>0</formula>
    </cfRule>
  </conditionalFormatting>
  <pageMargins left="0.75" right="0.75" top="1" bottom="1" header="0.5" footer="0.5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5613-F16B-4A70-90FF-67B982BCB109}">
  <sheetPr>
    <tabColor theme="5"/>
  </sheetPr>
  <dimension ref="A2:I26"/>
  <sheetViews>
    <sheetView tabSelected="1" workbookViewId="0">
      <selection activeCell="G15" sqref="G15"/>
    </sheetView>
  </sheetViews>
  <sheetFormatPr defaultRowHeight="14.4"/>
  <cols>
    <col min="1" max="2" width="18" customWidth="1"/>
    <col min="3" max="3" width="2" customWidth="1"/>
    <col min="4" max="4" width="12.6640625" customWidth="1"/>
  </cols>
  <sheetData>
    <row r="2" spans="1:9" ht="15.6">
      <c r="A2" s="179" t="s">
        <v>258</v>
      </c>
      <c r="B2" s="180"/>
      <c r="C2" s="180"/>
      <c r="D2" s="181"/>
    </row>
    <row r="3" spans="1:9" ht="18">
      <c r="A3" s="182">
        <f>D5+D6</f>
        <v>198674.3155263158</v>
      </c>
      <c r="B3" s="183"/>
      <c r="C3" s="183"/>
      <c r="D3" s="184"/>
    </row>
    <row r="4" spans="1:9">
      <c r="A4" s="42"/>
      <c r="B4" s="42"/>
      <c r="C4" s="42"/>
      <c r="D4" s="42"/>
    </row>
    <row r="5" spans="1:9">
      <c r="A5" s="168" t="s">
        <v>259</v>
      </c>
      <c r="B5" s="170"/>
      <c r="C5" s="171"/>
      <c r="D5" s="41">
        <f>Inkomsten!AP44</f>
        <v>198503.26289473684</v>
      </c>
    </row>
    <row r="6" spans="1:9">
      <c r="A6" s="177" t="s">
        <v>553</v>
      </c>
      <c r="B6" s="178"/>
      <c r="C6" s="42"/>
      <c r="D6" s="41">
        <f>'Vervoer opbrengst'!L13</f>
        <v>171.05263157894737</v>
      </c>
    </row>
    <row r="7" spans="1:9">
      <c r="A7" s="42"/>
      <c r="B7" s="42"/>
      <c r="C7" s="42"/>
      <c r="D7" s="42"/>
    </row>
    <row r="8" spans="1:9">
      <c r="I8" t="s">
        <v>111</v>
      </c>
    </row>
    <row r="9" spans="1:9" ht="15.6">
      <c r="A9" s="179" t="s">
        <v>260</v>
      </c>
      <c r="B9" s="185"/>
      <c r="C9" s="185"/>
      <c r="D9" s="185"/>
    </row>
    <row r="10" spans="1:9" ht="18">
      <c r="A10" s="182">
        <f>SUM(D11:D24)</f>
        <v>141687.91916267941</v>
      </c>
      <c r="B10" s="186"/>
      <c r="C10" s="186"/>
      <c r="D10" s="186"/>
    </row>
    <row r="11" spans="1:9">
      <c r="A11" s="42"/>
      <c r="B11" s="42"/>
      <c r="C11" s="42"/>
      <c r="D11" s="42"/>
    </row>
    <row r="12" spans="1:9">
      <c r="A12" s="168" t="s">
        <v>253</v>
      </c>
      <c r="B12" s="169"/>
      <c r="C12" s="169"/>
      <c r="D12" s="41">
        <f>Personeelskosten!H17</f>
        <v>55905.168157894725</v>
      </c>
    </row>
    <row r="13" spans="1:9">
      <c r="A13" s="168" t="s">
        <v>262</v>
      </c>
      <c r="B13" s="169"/>
      <c r="C13" s="169"/>
      <c r="D13" s="41">
        <f>'Klein materiaal'!Q29</f>
        <v>25586.194688995212</v>
      </c>
    </row>
    <row r="14" spans="1:9">
      <c r="A14" s="168" t="s">
        <v>261</v>
      </c>
      <c r="B14" s="169"/>
      <c r="C14" s="169"/>
      <c r="D14" s="41">
        <f>'Groot materiaal'!O16</f>
        <v>39088.790789473685</v>
      </c>
    </row>
    <row r="15" spans="1:9">
      <c r="A15" s="168" t="s">
        <v>165</v>
      </c>
      <c r="B15" s="169"/>
      <c r="C15" s="169"/>
      <c r="D15" s="41">
        <f>'Transport &amp; Voertuigen'!P16</f>
        <v>9400.0657894736833</v>
      </c>
    </row>
    <row r="16" spans="1:9">
      <c r="A16" s="168" t="s">
        <v>264</v>
      </c>
      <c r="B16" s="170"/>
      <c r="C16" s="171"/>
      <c r="D16" s="41">
        <f>'Machines &amp; Productie'!M15</f>
        <v>602.8947368421052</v>
      </c>
    </row>
    <row r="17" spans="1:5">
      <c r="A17" s="172" t="s">
        <v>166</v>
      </c>
      <c r="B17" s="173"/>
      <c r="C17" s="174"/>
      <c r="D17" s="41">
        <f>Nutsvoorzieningen!H13</f>
        <v>4174.5234210526323</v>
      </c>
    </row>
    <row r="18" spans="1:5">
      <c r="A18" s="43" t="s">
        <v>167</v>
      </c>
      <c r="B18" s="46"/>
      <c r="C18" s="47"/>
      <c r="D18" s="41">
        <f>Huisvesting!H14</f>
        <v>1379.4736842105262</v>
      </c>
    </row>
    <row r="19" spans="1:5">
      <c r="A19" s="168" t="s">
        <v>168</v>
      </c>
      <c r="B19" s="170"/>
      <c r="C19" s="171"/>
      <c r="D19" s="41">
        <f>Kantoor!M18</f>
        <v>947.59315789473692</v>
      </c>
    </row>
    <row r="20" spans="1:5">
      <c r="A20" s="172" t="s">
        <v>169</v>
      </c>
      <c r="B20" s="173"/>
      <c r="C20" s="174"/>
      <c r="D20" s="41"/>
    </row>
    <row r="21" spans="1:5">
      <c r="A21" s="43" t="s">
        <v>265</v>
      </c>
      <c r="B21" s="44"/>
      <c r="C21" s="45"/>
      <c r="D21" s="41"/>
    </row>
    <row r="22" spans="1:5">
      <c r="A22" s="43" t="s">
        <v>170</v>
      </c>
      <c r="B22" s="44"/>
      <c r="C22" s="45"/>
      <c r="D22" s="41">
        <f>'Belastingen &amp; Overheid'!L11</f>
        <v>3884.9536842105263</v>
      </c>
    </row>
    <row r="23" spans="1:5">
      <c r="A23" s="168" t="s">
        <v>171</v>
      </c>
      <c r="B23" s="170"/>
      <c r="C23" s="171"/>
      <c r="D23" s="41"/>
    </row>
    <row r="24" spans="1:5">
      <c r="A24" s="172" t="s">
        <v>172</v>
      </c>
      <c r="B24" s="173"/>
      <c r="C24" s="174"/>
      <c r="D24" s="41">
        <f>'Algemene Bedrijfskosten'!J14</f>
        <v>718.26105263157888</v>
      </c>
    </row>
    <row r="25" spans="1:5" ht="15.6">
      <c r="A25" s="175" t="s">
        <v>263</v>
      </c>
      <c r="B25" s="176"/>
      <c r="C25" s="40"/>
      <c r="D25" s="42"/>
    </row>
    <row r="26" spans="1:5" ht="18">
      <c r="A26" s="165">
        <f>A3-A10</f>
        <v>56986.396363636391</v>
      </c>
      <c r="B26" s="166"/>
      <c r="C26" s="166"/>
      <c r="D26" s="167"/>
      <c r="E26" t="str">
        <f>IF(D26&gt;=0,"Ingenious Interior heeft een nettowinst","Ingenious Interior heeft een K17nettoverlies")</f>
        <v>Ingenious Interior heeft een nettowinst</v>
      </c>
    </row>
  </sheetData>
  <mergeCells count="18">
    <mergeCell ref="A12:C12"/>
    <mergeCell ref="A6:B6"/>
    <mergeCell ref="A2:D2"/>
    <mergeCell ref="A3:D3"/>
    <mergeCell ref="A5:C5"/>
    <mergeCell ref="A9:D9"/>
    <mergeCell ref="A10:D10"/>
    <mergeCell ref="A26:D26"/>
    <mergeCell ref="A13:C13"/>
    <mergeCell ref="A14:C14"/>
    <mergeCell ref="A15:C15"/>
    <mergeCell ref="A16:C16"/>
    <mergeCell ref="A17:C17"/>
    <mergeCell ref="A25:B25"/>
    <mergeCell ref="A24:C24"/>
    <mergeCell ref="A19:C19"/>
    <mergeCell ref="A20:C20"/>
    <mergeCell ref="A23:C23"/>
  </mergeCells>
  <pageMargins left="0.75" right="0.75" top="1" bottom="1" header="0.5" footer="0.5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BBF3-DB68-4519-9B49-2ACFE4D28575}">
  <sheetPr>
    <tabColor theme="6" tint="-0.499984740745262"/>
  </sheetPr>
  <dimension ref="A1:AS50"/>
  <sheetViews>
    <sheetView topLeftCell="G3" zoomScale="119" workbookViewId="0">
      <selection activeCell="N34" sqref="N34"/>
    </sheetView>
  </sheetViews>
  <sheetFormatPr defaultRowHeight="14.4"/>
  <cols>
    <col min="1" max="1" width="11.6640625" customWidth="1"/>
    <col min="2" max="2" width="16.109375" customWidth="1"/>
    <col min="3" max="3" width="13" customWidth="1"/>
    <col min="4" max="4" width="13.88671875" customWidth="1"/>
    <col min="5" max="5" width="16.77734375" customWidth="1"/>
    <col min="6" max="6" width="13.5546875" customWidth="1"/>
    <col min="9" max="9" width="12.21875" customWidth="1"/>
    <col min="10" max="10" width="11.33203125" customWidth="1"/>
    <col min="11" max="11" width="13.21875" customWidth="1"/>
    <col min="12" max="12" width="15.88671875" customWidth="1"/>
    <col min="13" max="13" width="10.44140625" customWidth="1"/>
    <col min="16" max="16" width="10.33203125" bestFit="1" customWidth="1"/>
    <col min="18" max="18" width="12.44140625" customWidth="1"/>
    <col min="19" max="19" width="12.77734375" customWidth="1"/>
    <col min="20" max="20" width="13.109375" customWidth="1"/>
    <col min="23" max="23" width="12.88671875" customWidth="1"/>
    <col min="25" max="25" width="14.77734375" customWidth="1"/>
    <col min="28" max="28" width="13.109375" customWidth="1"/>
    <col min="32" max="32" width="10.33203125" customWidth="1"/>
    <col min="35" max="35" width="12.109375" customWidth="1"/>
    <col min="40" max="40" width="10.33203125" bestFit="1" customWidth="1"/>
    <col min="41" max="41" width="16.6640625" customWidth="1"/>
    <col min="42" max="42" width="17.33203125" bestFit="1" customWidth="1"/>
    <col min="43" max="43" width="16.44140625" bestFit="1" customWidth="1"/>
    <col min="45" max="45" width="15.44140625" customWidth="1"/>
  </cols>
  <sheetData>
    <row r="1" spans="1:44" ht="21">
      <c r="A1" s="187" t="s">
        <v>465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Y1" s="189" t="s">
        <v>544</v>
      </c>
      <c r="Z1" s="188"/>
      <c r="AA1" s="188"/>
      <c r="AB1" s="188"/>
      <c r="AC1" s="188"/>
      <c r="AD1" s="188"/>
      <c r="AF1" s="189" t="s">
        <v>556</v>
      </c>
      <c r="AG1" s="188"/>
      <c r="AH1" s="188"/>
      <c r="AI1" s="188"/>
      <c r="AJ1" s="188"/>
      <c r="AK1" s="188"/>
      <c r="AN1" s="189" t="s">
        <v>557</v>
      </c>
      <c r="AO1" s="188"/>
      <c r="AP1" s="188"/>
      <c r="AQ1" s="188"/>
      <c r="AR1" s="188"/>
    </row>
    <row r="2" spans="1:44" ht="27.6" customHeight="1">
      <c r="A2" s="92" t="s">
        <v>466</v>
      </c>
      <c r="B2" s="92" t="s">
        <v>467</v>
      </c>
      <c r="C2" s="92" t="s">
        <v>468</v>
      </c>
      <c r="D2" s="92" t="s">
        <v>469</v>
      </c>
      <c r="E2" s="92" t="s">
        <v>470</v>
      </c>
      <c r="F2" s="92" t="s">
        <v>471</v>
      </c>
      <c r="G2" s="92" t="s">
        <v>472</v>
      </c>
      <c r="H2" s="92" t="s">
        <v>473</v>
      </c>
      <c r="I2" s="92" t="s">
        <v>474</v>
      </c>
      <c r="J2" s="92" t="s">
        <v>475</v>
      </c>
      <c r="K2" s="92" t="s">
        <v>476</v>
      </c>
      <c r="L2" s="92" t="s">
        <v>477</v>
      </c>
      <c r="M2" s="92" t="s">
        <v>478</v>
      </c>
      <c r="N2" s="92" t="s">
        <v>479</v>
      </c>
      <c r="O2" s="92" t="s">
        <v>480</v>
      </c>
      <c r="P2" s="92" t="s">
        <v>481</v>
      </c>
      <c r="Q2" s="92" t="s">
        <v>482</v>
      </c>
      <c r="R2" s="92" t="s">
        <v>483</v>
      </c>
      <c r="S2" s="92" t="s">
        <v>484</v>
      </c>
      <c r="T2" s="92" t="s">
        <v>485</v>
      </c>
      <c r="U2" s="92" t="s">
        <v>486</v>
      </c>
      <c r="V2" s="92" t="s">
        <v>487</v>
      </c>
      <c r="W2" s="92" t="s">
        <v>488</v>
      </c>
      <c r="Y2" s="91" t="s">
        <v>545</v>
      </c>
      <c r="Z2" s="91" t="s">
        <v>546</v>
      </c>
      <c r="AA2" s="91" t="s">
        <v>268</v>
      </c>
      <c r="AB2" s="91" t="s">
        <v>485</v>
      </c>
      <c r="AC2" s="91" t="s">
        <v>486</v>
      </c>
      <c r="AD2" s="91" t="s">
        <v>547</v>
      </c>
      <c r="AF2" s="91" t="s">
        <v>545</v>
      </c>
      <c r="AG2" s="91" t="s">
        <v>546</v>
      </c>
      <c r="AH2" s="91" t="s">
        <v>268</v>
      </c>
      <c r="AI2" s="91" t="s">
        <v>488</v>
      </c>
      <c r="AJ2" s="91" t="s">
        <v>486</v>
      </c>
      <c r="AK2" s="91" t="s">
        <v>547</v>
      </c>
      <c r="AN2" s="91" t="s">
        <v>87</v>
      </c>
      <c r="AO2" s="91" t="s">
        <v>467</v>
      </c>
      <c r="AP2" s="91" t="s">
        <v>979</v>
      </c>
      <c r="AQ2" s="91" t="s">
        <v>980</v>
      </c>
      <c r="AR2" s="91" t="s">
        <v>547</v>
      </c>
    </row>
    <row r="3" spans="1:44">
      <c r="A3" s="74" t="s">
        <v>489</v>
      </c>
      <c r="B3" s="74" t="s">
        <v>450</v>
      </c>
      <c r="C3" s="74" t="s">
        <v>490</v>
      </c>
      <c r="D3" s="73">
        <v>46038</v>
      </c>
      <c r="E3" s="74" t="s">
        <v>109</v>
      </c>
      <c r="F3" s="75">
        <v>14146.56</v>
      </c>
      <c r="G3" s="84">
        <v>0</v>
      </c>
      <c r="H3" s="85">
        <v>0</v>
      </c>
      <c r="I3" s="85">
        <v>14146.56</v>
      </c>
      <c r="J3" s="85">
        <v>0</v>
      </c>
      <c r="K3" s="85">
        <v>23503.919999999998</v>
      </c>
      <c r="L3" s="85">
        <v>23503.919999999998</v>
      </c>
      <c r="M3" s="86">
        <v>1</v>
      </c>
      <c r="N3" s="87" t="str">
        <f>IF($A3="","",IF($M3&gt;=1,"Voldaan","Open"))</f>
        <v>Voldaan</v>
      </c>
      <c r="O3" s="85">
        <f>IF($A3="","",MAX(0,$K3-$L3))</f>
        <v>0</v>
      </c>
      <c r="P3" s="88"/>
      <c r="Q3" s="89">
        <v>1</v>
      </c>
      <c r="R3" s="85">
        <f t="shared" ref="R3:R32" si="0">Q3*L3</f>
        <v>23503.919999999998</v>
      </c>
      <c r="S3" s="85">
        <v>0</v>
      </c>
      <c r="T3" s="85">
        <f>R3</f>
        <v>23503.919999999998</v>
      </c>
      <c r="U3" s="85">
        <v>0</v>
      </c>
      <c r="V3" s="89">
        <v>1</v>
      </c>
      <c r="W3" s="85">
        <f t="shared" ref="W3:W32" si="1">IF($O3="","",$O3*$V3)</f>
        <v>0</v>
      </c>
      <c r="Y3" s="88">
        <v>46023</v>
      </c>
      <c r="Z3" s="90">
        <v>2026</v>
      </c>
      <c r="AA3" s="87" t="str">
        <f t="shared" ref="AA3:AA14" si="2">TEXT(Y3,"mmm")</f>
        <v>jan</v>
      </c>
      <c r="AB3" s="85">
        <f>SUMIFS($T:$T,$D:$D,"&gt;="&amp;$Y3,$D:$D,"&lt;"&amp;EDATE($Y3,1))</f>
        <v>789355.92</v>
      </c>
      <c r="AC3" s="85">
        <v>0</v>
      </c>
      <c r="AD3" s="85"/>
      <c r="AF3" s="88">
        <v>46023</v>
      </c>
      <c r="AG3" s="90">
        <v>2026</v>
      </c>
      <c r="AH3" s="87" t="str">
        <f t="shared" ref="AH3:AH14" si="3">TEXT(AF3,"mmm")</f>
        <v>jan</v>
      </c>
      <c r="AI3" s="85">
        <f>SUMIFS($W:$W,$D:$D,"&gt;="&amp;$AF3,$D:$D,"&lt;"&amp;EDATE($AF3,1))</f>
        <v>0</v>
      </c>
      <c r="AJ3" s="85">
        <v>0</v>
      </c>
      <c r="AK3" s="85"/>
      <c r="AM3">
        <v>1</v>
      </c>
      <c r="AN3" s="73">
        <v>46038</v>
      </c>
      <c r="AO3" s="74" t="s">
        <v>450</v>
      </c>
      <c r="AP3" s="145">
        <f>SUMIFS($T:$T,$B:$B,$AO3,$D:$D,$AN3)</f>
        <v>23503.919999999998</v>
      </c>
      <c r="AQ3" s="13">
        <f>SUMIFS($W:$W,$B:$B,$AO3,$D:$D,$AN3)</f>
        <v>0</v>
      </c>
    </row>
    <row r="4" spans="1:44">
      <c r="A4" s="74" t="s">
        <v>491</v>
      </c>
      <c r="B4" s="74" t="s">
        <v>451</v>
      </c>
      <c r="C4" s="74" t="s">
        <v>492</v>
      </c>
      <c r="D4" s="73">
        <v>46038</v>
      </c>
      <c r="E4" s="74" t="s">
        <v>110</v>
      </c>
      <c r="F4" s="75">
        <v>12960</v>
      </c>
      <c r="G4" s="84">
        <v>0</v>
      </c>
      <c r="H4" s="85">
        <v>0</v>
      </c>
      <c r="I4" s="85">
        <v>12960</v>
      </c>
      <c r="J4" s="85">
        <v>369</v>
      </c>
      <c r="K4" s="85">
        <v>12960</v>
      </c>
      <c r="L4" s="85">
        <v>13329</v>
      </c>
      <c r="M4" s="86">
        <v>1</v>
      </c>
      <c r="N4" s="87" t="str">
        <f>IF($A4="","",IF($M4&gt;=1,"Voldaan","Open"))</f>
        <v>Voldaan</v>
      </c>
      <c r="O4" s="85">
        <f t="shared" ref="O4:O34" si="4">IF($A4="","",MAX(0,$K4-$L4))</f>
        <v>0</v>
      </c>
      <c r="P4" s="88"/>
      <c r="Q4" s="89">
        <v>38</v>
      </c>
      <c r="R4" s="85">
        <f t="shared" si="0"/>
        <v>506502</v>
      </c>
      <c r="S4" s="85">
        <v>0</v>
      </c>
      <c r="T4" s="85">
        <f>R4</f>
        <v>506502</v>
      </c>
      <c r="U4" s="85">
        <v>0</v>
      </c>
      <c r="V4" s="89">
        <v>38</v>
      </c>
      <c r="W4" s="85">
        <f t="shared" si="1"/>
        <v>0</v>
      </c>
      <c r="Y4" s="88">
        <f t="shared" ref="Y4:Y14" si="5">EDATE(Y3,1)</f>
        <v>46054</v>
      </c>
      <c r="Z4" s="90">
        <v>2026</v>
      </c>
      <c r="AA4" s="87" t="str">
        <f t="shared" si="2"/>
        <v>feb</v>
      </c>
      <c r="AB4" s="85">
        <f t="shared" ref="AB4:AB14" si="6">SUMIFS($T:$T,$D:$D,"&gt;="&amp;$Y4,$D:$D,"&lt;"&amp;EDATE($Y4,1))</f>
        <v>515850</v>
      </c>
      <c r="AC4" s="85">
        <v>0</v>
      </c>
      <c r="AD4" s="85"/>
      <c r="AF4" s="88">
        <f t="shared" ref="AF4:AF14" si="7">EDATE(AF3,1)</f>
        <v>46054</v>
      </c>
      <c r="AG4" s="90">
        <v>2026</v>
      </c>
      <c r="AH4" s="87" t="str">
        <f t="shared" si="3"/>
        <v>feb</v>
      </c>
      <c r="AI4" s="85">
        <f t="shared" ref="AI4:AI14" si="8">SUMIFS($W:$W,$D:$D,"&gt;="&amp;$AF4,$D:$D,"&lt;"&amp;EDATE($AF4,1))</f>
        <v>383800</v>
      </c>
      <c r="AJ4" s="85">
        <v>0</v>
      </c>
      <c r="AK4" s="85"/>
      <c r="AM4">
        <f>AM3+1</f>
        <v>2</v>
      </c>
      <c r="AN4" s="73">
        <v>46038</v>
      </c>
      <c r="AO4" s="74" t="s">
        <v>451</v>
      </c>
      <c r="AP4" s="145">
        <f t="shared" ref="AP4:AP31" si="9">SUMIFS($T:$T,$B:$B,$AO4,$D:$D,$AN4)</f>
        <v>506502</v>
      </c>
      <c r="AQ4" s="13">
        <f t="shared" ref="AQ4:AQ38" si="10">SUMIFS($W:$W,$B:$B,$AO4,$D:$D,$AN4)</f>
        <v>0</v>
      </c>
    </row>
    <row r="5" spans="1:44">
      <c r="A5" s="74" t="s">
        <v>493</v>
      </c>
      <c r="B5" s="74" t="s">
        <v>494</v>
      </c>
      <c r="C5" s="74"/>
      <c r="D5" s="73">
        <v>46050</v>
      </c>
      <c r="E5" s="74" t="s">
        <v>110</v>
      </c>
      <c r="F5" s="75">
        <v>900</v>
      </c>
      <c r="G5" s="84">
        <v>0</v>
      </c>
      <c r="H5" s="85">
        <v>0</v>
      </c>
      <c r="I5" s="85">
        <v>900</v>
      </c>
      <c r="J5" s="85">
        <v>0</v>
      </c>
      <c r="K5" s="85">
        <v>900</v>
      </c>
      <c r="L5" s="85">
        <v>1500</v>
      </c>
      <c r="M5" s="86">
        <v>0.6</v>
      </c>
      <c r="N5" s="87" t="str">
        <f t="shared" ref="N5:N39" si="11">IF($A5="","",IF($M5&gt;=1,"Voldaan","Open"))</f>
        <v>Open</v>
      </c>
      <c r="O5" s="85">
        <f t="shared" si="4"/>
        <v>0</v>
      </c>
      <c r="P5" s="88"/>
      <c r="Q5" s="89">
        <v>38</v>
      </c>
      <c r="R5" s="85">
        <f t="shared" si="0"/>
        <v>57000</v>
      </c>
      <c r="S5" s="85">
        <v>0</v>
      </c>
      <c r="T5" s="85">
        <f>R5</f>
        <v>57000</v>
      </c>
      <c r="U5" s="85">
        <v>0</v>
      </c>
      <c r="V5" s="89">
        <v>38</v>
      </c>
      <c r="W5" s="85">
        <f t="shared" si="1"/>
        <v>0</v>
      </c>
      <c r="Y5" s="88">
        <f t="shared" si="5"/>
        <v>46082</v>
      </c>
      <c r="Z5" s="90">
        <v>2026</v>
      </c>
      <c r="AA5" s="87" t="str">
        <f t="shared" si="2"/>
        <v>mrt</v>
      </c>
      <c r="AB5" s="85">
        <f t="shared" si="6"/>
        <v>2891821.75</v>
      </c>
      <c r="AC5" s="85">
        <v>0</v>
      </c>
      <c r="AD5" s="85"/>
      <c r="AF5" s="88">
        <f t="shared" si="7"/>
        <v>46082</v>
      </c>
      <c r="AG5" s="90">
        <v>2026</v>
      </c>
      <c r="AH5" s="87" t="str">
        <f t="shared" si="3"/>
        <v>mrt</v>
      </c>
      <c r="AI5" s="85">
        <f t="shared" si="8"/>
        <v>56240</v>
      </c>
      <c r="AJ5" s="85">
        <v>0</v>
      </c>
      <c r="AK5" s="85"/>
      <c r="AM5">
        <f t="shared" ref="AM5:AM38" si="12">AM4+1</f>
        <v>3</v>
      </c>
      <c r="AN5" s="73">
        <v>46050</v>
      </c>
      <c r="AO5" s="74" t="s">
        <v>494</v>
      </c>
      <c r="AP5" s="145">
        <f t="shared" si="9"/>
        <v>57000</v>
      </c>
      <c r="AQ5" s="13">
        <f t="shared" si="10"/>
        <v>0</v>
      </c>
    </row>
    <row r="6" spans="1:44">
      <c r="A6" s="74" t="s">
        <v>495</v>
      </c>
      <c r="B6" s="74" t="s">
        <v>496</v>
      </c>
      <c r="C6" s="74"/>
      <c r="D6" s="73">
        <v>46071</v>
      </c>
      <c r="E6" s="74" t="s">
        <v>110</v>
      </c>
      <c r="F6" s="75">
        <v>17000</v>
      </c>
      <c r="G6" s="84">
        <v>0</v>
      </c>
      <c r="H6" s="85">
        <v>0</v>
      </c>
      <c r="I6" s="85">
        <v>17000</v>
      </c>
      <c r="J6" s="85">
        <v>0</v>
      </c>
      <c r="K6" s="85">
        <v>17000</v>
      </c>
      <c r="L6" s="85">
        <v>10200</v>
      </c>
      <c r="M6" s="86">
        <v>0.6</v>
      </c>
      <c r="N6" s="87" t="str">
        <f t="shared" si="11"/>
        <v>Open</v>
      </c>
      <c r="O6" s="85">
        <f t="shared" si="4"/>
        <v>6800</v>
      </c>
      <c r="P6" s="88"/>
      <c r="Q6" s="89">
        <v>38</v>
      </c>
      <c r="R6" s="85">
        <f t="shared" si="0"/>
        <v>387600</v>
      </c>
      <c r="S6" s="85">
        <v>0</v>
      </c>
      <c r="T6" s="85">
        <f>R6</f>
        <v>387600</v>
      </c>
      <c r="U6" s="85">
        <v>0</v>
      </c>
      <c r="V6" s="89">
        <v>38</v>
      </c>
      <c r="W6" s="85">
        <f>IF($O6="","",$O6*$V6)</f>
        <v>258400</v>
      </c>
      <c r="Y6" s="88">
        <f t="shared" si="5"/>
        <v>46113</v>
      </c>
      <c r="Z6" s="90">
        <v>2026</v>
      </c>
      <c r="AA6" s="87" t="str">
        <f t="shared" si="2"/>
        <v>apr</v>
      </c>
      <c r="AB6" s="85">
        <f t="shared" si="6"/>
        <v>471119.81999999995</v>
      </c>
      <c r="AC6" s="85">
        <v>0</v>
      </c>
      <c r="AD6" s="85"/>
      <c r="AF6" s="88">
        <f t="shared" si="7"/>
        <v>46113</v>
      </c>
      <c r="AG6" s="90">
        <v>2026</v>
      </c>
      <c r="AH6" s="87" t="str">
        <f t="shared" si="3"/>
        <v>apr</v>
      </c>
      <c r="AI6" s="85">
        <f t="shared" si="8"/>
        <v>195780.18000000002</v>
      </c>
      <c r="AJ6" s="85">
        <v>0</v>
      </c>
      <c r="AK6" s="85"/>
      <c r="AM6">
        <f t="shared" si="12"/>
        <v>4</v>
      </c>
      <c r="AN6" s="73">
        <v>46071</v>
      </c>
      <c r="AO6" s="74" t="s">
        <v>496</v>
      </c>
      <c r="AP6" s="145">
        <f t="shared" si="9"/>
        <v>387600</v>
      </c>
      <c r="AQ6" s="13">
        <f>SUMIFS($W:$W,$B:$B,$AO6,$D:$D,$AN6)</f>
        <v>258400</v>
      </c>
    </row>
    <row r="7" spans="1:44">
      <c r="A7" s="74" t="s">
        <v>497</v>
      </c>
      <c r="B7" s="74" t="s">
        <v>452</v>
      </c>
      <c r="C7" s="74"/>
      <c r="D7" s="73">
        <v>46087</v>
      </c>
      <c r="E7" s="74" t="s">
        <v>110</v>
      </c>
      <c r="F7" s="75">
        <v>2200</v>
      </c>
      <c r="G7" s="84">
        <v>0</v>
      </c>
      <c r="H7" s="85">
        <v>0</v>
      </c>
      <c r="I7" s="85">
        <v>2200</v>
      </c>
      <c r="J7" s="85">
        <v>0</v>
      </c>
      <c r="K7" s="85">
        <v>2200</v>
      </c>
      <c r="L7" s="85">
        <v>2200</v>
      </c>
      <c r="M7" s="86">
        <v>1</v>
      </c>
      <c r="N7" s="87" t="str">
        <f t="shared" si="11"/>
        <v>Voldaan</v>
      </c>
      <c r="O7" s="85">
        <f t="shared" si="4"/>
        <v>0</v>
      </c>
      <c r="P7" s="88"/>
      <c r="Q7" s="89">
        <v>38</v>
      </c>
      <c r="R7" s="85">
        <f t="shared" si="0"/>
        <v>83600</v>
      </c>
      <c r="S7" s="85">
        <v>0</v>
      </c>
      <c r="T7" s="85">
        <f>R7</f>
        <v>83600</v>
      </c>
      <c r="U7" s="85">
        <v>0</v>
      </c>
      <c r="V7" s="89">
        <v>38</v>
      </c>
      <c r="W7" s="85">
        <f t="shared" si="1"/>
        <v>0</v>
      </c>
      <c r="Y7" s="88">
        <f t="shared" si="5"/>
        <v>46143</v>
      </c>
      <c r="Z7" s="90">
        <v>2026</v>
      </c>
      <c r="AA7" s="87" t="str">
        <f t="shared" si="2"/>
        <v>mei</v>
      </c>
      <c r="AB7" s="85">
        <f t="shared" si="6"/>
        <v>875800</v>
      </c>
      <c r="AC7" s="85">
        <v>0</v>
      </c>
      <c r="AD7" s="85"/>
      <c r="AF7" s="88">
        <f t="shared" si="7"/>
        <v>46143</v>
      </c>
      <c r="AG7" s="90">
        <v>2026</v>
      </c>
      <c r="AH7" s="87" t="str">
        <f t="shared" si="3"/>
        <v>mei</v>
      </c>
      <c r="AI7" s="85">
        <f t="shared" si="8"/>
        <v>0</v>
      </c>
      <c r="AJ7" s="85">
        <v>0</v>
      </c>
      <c r="AK7" s="85"/>
      <c r="AM7">
        <f t="shared" si="12"/>
        <v>5</v>
      </c>
      <c r="AN7" s="73">
        <v>46087</v>
      </c>
      <c r="AO7" s="74" t="s">
        <v>452</v>
      </c>
      <c r="AP7" s="145">
        <f t="shared" si="9"/>
        <v>83600</v>
      </c>
      <c r="AQ7" s="13">
        <f t="shared" si="10"/>
        <v>0</v>
      </c>
    </row>
    <row r="8" spans="1:44">
      <c r="A8" s="74" t="s">
        <v>498</v>
      </c>
      <c r="B8" s="74" t="s">
        <v>364</v>
      </c>
      <c r="C8" s="74" t="s">
        <v>499</v>
      </c>
      <c r="D8" s="73">
        <v>46084</v>
      </c>
      <c r="E8" s="74" t="s">
        <v>110</v>
      </c>
      <c r="F8" s="75">
        <v>46405</v>
      </c>
      <c r="G8" s="84">
        <v>0</v>
      </c>
      <c r="H8" s="85">
        <v>0</v>
      </c>
      <c r="I8" s="85">
        <v>46405</v>
      </c>
      <c r="J8" s="85">
        <v>0</v>
      </c>
      <c r="K8" s="85">
        <v>46405</v>
      </c>
      <c r="L8" s="85">
        <v>51671.62</v>
      </c>
      <c r="M8" s="86">
        <v>1</v>
      </c>
      <c r="N8" s="87" t="str">
        <f t="shared" si="11"/>
        <v>Voldaan</v>
      </c>
      <c r="O8" s="85">
        <f t="shared" si="4"/>
        <v>0</v>
      </c>
      <c r="P8" s="88"/>
      <c r="Q8" s="89">
        <v>38</v>
      </c>
      <c r="R8" s="85">
        <f t="shared" si="0"/>
        <v>1963521.56</v>
      </c>
      <c r="S8" s="85">
        <v>0</v>
      </c>
      <c r="T8" s="85">
        <v>1963521.65</v>
      </c>
      <c r="U8" s="85">
        <v>0</v>
      </c>
      <c r="V8" s="89">
        <v>38</v>
      </c>
      <c r="W8" s="85">
        <f t="shared" si="1"/>
        <v>0</v>
      </c>
      <c r="Y8" s="88">
        <f t="shared" si="5"/>
        <v>46174</v>
      </c>
      <c r="Z8" s="90">
        <v>2026</v>
      </c>
      <c r="AA8" s="87" t="str">
        <f t="shared" si="2"/>
        <v>jun</v>
      </c>
      <c r="AB8" s="85">
        <f t="shared" si="6"/>
        <v>1157916.5</v>
      </c>
      <c r="AC8" s="85">
        <v>0</v>
      </c>
      <c r="AD8" s="85"/>
      <c r="AF8" s="88">
        <f t="shared" si="7"/>
        <v>46174</v>
      </c>
      <c r="AG8" s="90">
        <v>2026</v>
      </c>
      <c r="AH8" s="87" t="str">
        <f t="shared" si="3"/>
        <v>jun</v>
      </c>
      <c r="AI8" s="85">
        <f t="shared" si="8"/>
        <v>430236</v>
      </c>
      <c r="AJ8" s="85">
        <v>0</v>
      </c>
      <c r="AK8" s="85"/>
      <c r="AM8">
        <f t="shared" si="12"/>
        <v>6</v>
      </c>
      <c r="AN8" s="73">
        <v>46084</v>
      </c>
      <c r="AO8" s="74" t="s">
        <v>364</v>
      </c>
      <c r="AP8" s="145">
        <f t="shared" si="9"/>
        <v>1963521.65</v>
      </c>
      <c r="AQ8" s="13">
        <f t="shared" si="10"/>
        <v>0</v>
      </c>
    </row>
    <row r="9" spans="1:44">
      <c r="A9" s="74" t="s">
        <v>500</v>
      </c>
      <c r="B9" s="74" t="s">
        <v>992</v>
      </c>
      <c r="C9" s="74" t="s">
        <v>501</v>
      </c>
      <c r="D9" s="73">
        <v>46090</v>
      </c>
      <c r="E9" s="74" t="s">
        <v>110</v>
      </c>
      <c r="F9" s="75">
        <v>7300</v>
      </c>
      <c r="G9" s="84">
        <v>0</v>
      </c>
      <c r="H9" s="85">
        <v>0</v>
      </c>
      <c r="I9" s="85">
        <v>7300</v>
      </c>
      <c r="J9" s="85">
        <v>978.95</v>
      </c>
      <c r="K9" s="85">
        <v>7200</v>
      </c>
      <c r="L9" s="85">
        <v>8178.95</v>
      </c>
      <c r="M9" s="86">
        <v>1</v>
      </c>
      <c r="N9" s="87" t="str">
        <f t="shared" si="11"/>
        <v>Voldaan</v>
      </c>
      <c r="O9" s="85">
        <f t="shared" si="4"/>
        <v>0</v>
      </c>
      <c r="P9" s="88"/>
      <c r="Q9" s="89">
        <v>38</v>
      </c>
      <c r="R9" s="85">
        <f>Q9*L9</f>
        <v>310800.09999999998</v>
      </c>
      <c r="S9" s="85">
        <v>0</v>
      </c>
      <c r="T9" s="85">
        <f>R9</f>
        <v>310800.09999999998</v>
      </c>
      <c r="U9" s="85">
        <v>0</v>
      </c>
      <c r="V9" s="89">
        <v>38</v>
      </c>
      <c r="W9" s="85">
        <f>IF($O9="","",$O9*$V9)</f>
        <v>0</v>
      </c>
      <c r="Y9" s="88">
        <f t="shared" si="5"/>
        <v>46204</v>
      </c>
      <c r="Z9" s="90">
        <v>2026</v>
      </c>
      <c r="AA9" s="87" t="str">
        <f t="shared" si="2"/>
        <v>jul</v>
      </c>
      <c r="AB9" s="85">
        <f t="shared" si="6"/>
        <v>693820</v>
      </c>
      <c r="AC9" s="85">
        <v>0</v>
      </c>
      <c r="AD9" s="85"/>
      <c r="AF9" s="88">
        <f t="shared" si="7"/>
        <v>46204</v>
      </c>
      <c r="AG9" s="90">
        <v>2026</v>
      </c>
      <c r="AH9" s="87" t="str">
        <f t="shared" si="3"/>
        <v>jul</v>
      </c>
      <c r="AI9" s="85">
        <f t="shared" si="8"/>
        <v>67640</v>
      </c>
      <c r="AJ9" s="85">
        <v>0</v>
      </c>
      <c r="AK9" s="85"/>
      <c r="AM9">
        <f t="shared" si="12"/>
        <v>7</v>
      </c>
      <c r="AN9" s="73">
        <v>46090</v>
      </c>
      <c r="AO9" s="74" t="s">
        <v>992</v>
      </c>
      <c r="AP9" s="145">
        <f t="shared" si="9"/>
        <v>310800.09999999998</v>
      </c>
      <c r="AQ9" s="13">
        <f t="shared" si="10"/>
        <v>0</v>
      </c>
    </row>
    <row r="10" spans="1:44">
      <c r="A10" s="74" t="s">
        <v>502</v>
      </c>
      <c r="B10" s="74" t="s">
        <v>453</v>
      </c>
      <c r="C10" s="74" t="s">
        <v>503</v>
      </c>
      <c r="D10" s="73">
        <v>46090</v>
      </c>
      <c r="E10" s="74" t="s">
        <v>110</v>
      </c>
      <c r="F10" s="75">
        <v>4500</v>
      </c>
      <c r="G10" s="84">
        <v>0</v>
      </c>
      <c r="H10" s="85">
        <v>0</v>
      </c>
      <c r="I10" s="85">
        <v>4500</v>
      </c>
      <c r="J10" s="85">
        <v>0</v>
      </c>
      <c r="K10" s="85">
        <v>4500</v>
      </c>
      <c r="L10" s="85">
        <v>4730</v>
      </c>
      <c r="M10" s="86">
        <v>1</v>
      </c>
      <c r="N10" s="87" t="str">
        <f t="shared" si="11"/>
        <v>Voldaan</v>
      </c>
      <c r="O10" s="85">
        <f t="shared" si="4"/>
        <v>0</v>
      </c>
      <c r="P10" s="88"/>
      <c r="Q10" s="89">
        <v>38</v>
      </c>
      <c r="R10" s="85">
        <f t="shared" si="0"/>
        <v>179740</v>
      </c>
      <c r="S10" s="85">
        <v>0</v>
      </c>
      <c r="T10" s="85">
        <v>179740</v>
      </c>
      <c r="U10" s="85">
        <v>0</v>
      </c>
      <c r="V10" s="89">
        <v>38</v>
      </c>
      <c r="W10" s="85">
        <f t="shared" si="1"/>
        <v>0</v>
      </c>
      <c r="Y10" s="88">
        <f t="shared" si="5"/>
        <v>46235</v>
      </c>
      <c r="Z10" s="90">
        <v>2026</v>
      </c>
      <c r="AA10" s="87" t="str">
        <f t="shared" si="2"/>
        <v>aug</v>
      </c>
      <c r="AB10" s="85">
        <f t="shared" si="6"/>
        <v>172140</v>
      </c>
      <c r="AC10" s="85">
        <v>0</v>
      </c>
      <c r="AD10" s="85"/>
      <c r="AF10" s="88">
        <f t="shared" si="7"/>
        <v>46235</v>
      </c>
      <c r="AG10" s="90">
        <v>2026</v>
      </c>
      <c r="AH10" s="87" t="str">
        <f t="shared" si="3"/>
        <v>aug</v>
      </c>
      <c r="AI10" s="85">
        <f t="shared" si="8"/>
        <v>88160</v>
      </c>
      <c r="AJ10" s="85">
        <v>0</v>
      </c>
      <c r="AK10" s="85"/>
      <c r="AM10">
        <f t="shared" si="12"/>
        <v>8</v>
      </c>
      <c r="AN10" s="73">
        <v>46090</v>
      </c>
      <c r="AO10" s="74" t="s">
        <v>453</v>
      </c>
      <c r="AP10" s="145">
        <f t="shared" si="9"/>
        <v>179740</v>
      </c>
      <c r="AQ10" s="13">
        <f t="shared" si="10"/>
        <v>0</v>
      </c>
    </row>
    <row r="11" spans="1:44">
      <c r="A11" s="74" t="s">
        <v>504</v>
      </c>
      <c r="B11" s="74" t="s">
        <v>505</v>
      </c>
      <c r="C11" s="74" t="s">
        <v>503</v>
      </c>
      <c r="D11" s="73">
        <v>46107</v>
      </c>
      <c r="E11" s="74" t="s">
        <v>110</v>
      </c>
      <c r="F11" s="75">
        <v>3700</v>
      </c>
      <c r="G11" s="84">
        <v>0</v>
      </c>
      <c r="H11" s="85">
        <v>0</v>
      </c>
      <c r="I11" s="85">
        <v>3700</v>
      </c>
      <c r="J11" s="85">
        <v>0</v>
      </c>
      <c r="K11" s="85">
        <v>3700</v>
      </c>
      <c r="L11" s="85">
        <v>2220</v>
      </c>
      <c r="M11" s="86">
        <v>0.6</v>
      </c>
      <c r="N11" s="87" t="str">
        <f>IF($A11="","",IF($M11&gt;=1,"Voldaan","Open"))</f>
        <v>Open</v>
      </c>
      <c r="O11" s="85">
        <f t="shared" si="4"/>
        <v>1480</v>
      </c>
      <c r="P11" s="88"/>
      <c r="Q11" s="89">
        <v>38</v>
      </c>
      <c r="R11" s="85">
        <f t="shared" si="0"/>
        <v>84360</v>
      </c>
      <c r="S11" s="85">
        <v>0</v>
      </c>
      <c r="T11" s="85">
        <v>84360</v>
      </c>
      <c r="U11" s="85">
        <v>0</v>
      </c>
      <c r="V11" s="89">
        <v>38</v>
      </c>
      <c r="W11" s="85">
        <f>IF($O11="","",$O11*$V11)</f>
        <v>56240</v>
      </c>
      <c r="Y11" s="88">
        <f t="shared" si="5"/>
        <v>46266</v>
      </c>
      <c r="Z11" s="90">
        <v>2026</v>
      </c>
      <c r="AA11" s="87" t="str">
        <f t="shared" si="2"/>
        <v>sep</v>
      </c>
      <c r="AB11" s="85">
        <f t="shared" si="6"/>
        <v>0</v>
      </c>
      <c r="AC11" s="85">
        <v>0</v>
      </c>
      <c r="AD11" s="85"/>
      <c r="AF11" s="88">
        <f t="shared" si="7"/>
        <v>46266</v>
      </c>
      <c r="AG11" s="90">
        <v>2026</v>
      </c>
      <c r="AH11" s="87" t="str">
        <f t="shared" si="3"/>
        <v>sep</v>
      </c>
      <c r="AI11" s="85">
        <f t="shared" si="8"/>
        <v>0</v>
      </c>
      <c r="AJ11" s="85">
        <v>0</v>
      </c>
      <c r="AK11" s="85"/>
      <c r="AM11">
        <f t="shared" si="12"/>
        <v>9</v>
      </c>
      <c r="AN11" s="73">
        <v>46107</v>
      </c>
      <c r="AO11" s="74" t="s">
        <v>505</v>
      </c>
      <c r="AP11" s="145">
        <f t="shared" si="9"/>
        <v>84360</v>
      </c>
      <c r="AQ11" s="13">
        <f t="shared" si="10"/>
        <v>56240</v>
      </c>
    </row>
    <row r="12" spans="1:44">
      <c r="A12" s="74" t="s">
        <v>506</v>
      </c>
      <c r="B12" s="74" t="s">
        <v>454</v>
      </c>
      <c r="C12" s="74" t="s">
        <v>507</v>
      </c>
      <c r="D12" s="73">
        <v>46133</v>
      </c>
      <c r="E12" s="74" t="s">
        <v>110</v>
      </c>
      <c r="F12" s="75">
        <v>50</v>
      </c>
      <c r="G12" s="84">
        <v>0</v>
      </c>
      <c r="H12" s="85">
        <v>0</v>
      </c>
      <c r="I12" s="85">
        <v>50</v>
      </c>
      <c r="J12" s="85">
        <v>0</v>
      </c>
      <c r="K12" s="85">
        <v>50</v>
      </c>
      <c r="L12" s="85">
        <v>50</v>
      </c>
      <c r="M12" s="86">
        <v>1</v>
      </c>
      <c r="N12" s="87" t="str">
        <f t="shared" si="11"/>
        <v>Voldaan</v>
      </c>
      <c r="O12" s="85">
        <f t="shared" si="4"/>
        <v>0</v>
      </c>
      <c r="P12" s="88"/>
      <c r="Q12" s="89">
        <v>38</v>
      </c>
      <c r="R12" s="85">
        <f t="shared" si="0"/>
        <v>1900</v>
      </c>
      <c r="S12" s="85">
        <v>0</v>
      </c>
      <c r="T12" s="85">
        <v>1900</v>
      </c>
      <c r="U12" s="85">
        <v>0</v>
      </c>
      <c r="V12" s="89">
        <v>38</v>
      </c>
      <c r="W12" s="85">
        <f t="shared" si="1"/>
        <v>0</v>
      </c>
      <c r="Y12" s="88">
        <f t="shared" si="5"/>
        <v>46296</v>
      </c>
      <c r="Z12" s="90">
        <v>2026</v>
      </c>
      <c r="AA12" s="87" t="str">
        <f t="shared" si="2"/>
        <v>okt</v>
      </c>
      <c r="AB12" s="85">
        <f t="shared" si="6"/>
        <v>0</v>
      </c>
      <c r="AC12" s="85">
        <v>0</v>
      </c>
      <c r="AD12" s="85"/>
      <c r="AF12" s="88">
        <f t="shared" si="7"/>
        <v>46296</v>
      </c>
      <c r="AG12" s="90">
        <v>2026</v>
      </c>
      <c r="AH12" s="87" t="str">
        <f t="shared" si="3"/>
        <v>okt</v>
      </c>
      <c r="AI12" s="85">
        <f t="shared" si="8"/>
        <v>0</v>
      </c>
      <c r="AJ12" s="85">
        <v>0</v>
      </c>
      <c r="AK12" s="85"/>
      <c r="AM12">
        <f t="shared" si="12"/>
        <v>10</v>
      </c>
      <c r="AN12" s="73">
        <v>46133</v>
      </c>
      <c r="AO12" s="74" t="s">
        <v>454</v>
      </c>
      <c r="AP12" s="145">
        <f t="shared" si="9"/>
        <v>1900</v>
      </c>
      <c r="AQ12" s="13">
        <f t="shared" si="10"/>
        <v>0</v>
      </c>
    </row>
    <row r="13" spans="1:44">
      <c r="A13" s="74" t="s">
        <v>508</v>
      </c>
      <c r="B13" s="74" t="s">
        <v>455</v>
      </c>
      <c r="C13" s="74" t="s">
        <v>509</v>
      </c>
      <c r="D13" s="73">
        <v>46136</v>
      </c>
      <c r="E13" s="74" t="s">
        <v>110</v>
      </c>
      <c r="F13" s="75">
        <v>100</v>
      </c>
      <c r="G13" s="84">
        <v>0</v>
      </c>
      <c r="H13" s="85">
        <v>0</v>
      </c>
      <c r="I13" s="85">
        <v>100</v>
      </c>
      <c r="J13" s="85">
        <v>0</v>
      </c>
      <c r="K13" s="85">
        <v>100</v>
      </c>
      <c r="L13" s="85">
        <v>100</v>
      </c>
      <c r="M13" s="86">
        <v>1</v>
      </c>
      <c r="N13" s="87" t="str">
        <f t="shared" si="11"/>
        <v>Voldaan</v>
      </c>
      <c r="O13" s="85">
        <f t="shared" si="4"/>
        <v>0</v>
      </c>
      <c r="P13" s="88"/>
      <c r="Q13" s="89">
        <v>38</v>
      </c>
      <c r="R13" s="85">
        <f t="shared" si="0"/>
        <v>3800</v>
      </c>
      <c r="S13" s="85">
        <v>0</v>
      </c>
      <c r="T13" s="85">
        <v>3800</v>
      </c>
      <c r="U13" s="85">
        <v>0</v>
      </c>
      <c r="V13" s="89">
        <v>38</v>
      </c>
      <c r="W13" s="85">
        <f t="shared" si="1"/>
        <v>0</v>
      </c>
      <c r="Y13" s="88">
        <f t="shared" si="5"/>
        <v>46327</v>
      </c>
      <c r="Z13" s="90">
        <v>2026</v>
      </c>
      <c r="AA13" s="87" t="str">
        <f t="shared" si="2"/>
        <v>nov</v>
      </c>
      <c r="AB13" s="85">
        <f t="shared" si="6"/>
        <v>0</v>
      </c>
      <c r="AC13" s="85">
        <v>0</v>
      </c>
      <c r="AD13" s="85"/>
      <c r="AF13" s="88">
        <f t="shared" si="7"/>
        <v>46327</v>
      </c>
      <c r="AG13" s="90">
        <v>2026</v>
      </c>
      <c r="AH13" s="87" t="str">
        <f t="shared" si="3"/>
        <v>nov</v>
      </c>
      <c r="AI13" s="85">
        <f t="shared" si="8"/>
        <v>0</v>
      </c>
      <c r="AJ13" s="85">
        <v>0</v>
      </c>
      <c r="AK13" s="85"/>
      <c r="AM13">
        <f t="shared" si="12"/>
        <v>11</v>
      </c>
      <c r="AN13" s="73">
        <v>46136</v>
      </c>
      <c r="AO13" s="74" t="s">
        <v>455</v>
      </c>
      <c r="AP13" s="145">
        <f t="shared" si="9"/>
        <v>3800</v>
      </c>
      <c r="AQ13" s="13">
        <f t="shared" si="10"/>
        <v>0</v>
      </c>
    </row>
    <row r="14" spans="1:44">
      <c r="A14" s="74" t="s">
        <v>510</v>
      </c>
      <c r="B14" s="74" t="s">
        <v>456</v>
      </c>
      <c r="C14" s="74" t="s">
        <v>503</v>
      </c>
      <c r="D14" s="73">
        <v>46150</v>
      </c>
      <c r="E14" s="74" t="s">
        <v>110</v>
      </c>
      <c r="F14" s="75">
        <v>7000</v>
      </c>
      <c r="G14" s="84">
        <v>0</v>
      </c>
      <c r="H14" s="85">
        <v>0</v>
      </c>
      <c r="I14" s="85">
        <v>7000</v>
      </c>
      <c r="J14" s="85">
        <v>0</v>
      </c>
      <c r="K14" s="85">
        <v>7000</v>
      </c>
      <c r="L14" s="85">
        <v>7000</v>
      </c>
      <c r="M14" s="86">
        <v>1</v>
      </c>
      <c r="N14" s="87" t="str">
        <f t="shared" si="11"/>
        <v>Voldaan</v>
      </c>
      <c r="O14" s="85">
        <f t="shared" si="4"/>
        <v>0</v>
      </c>
      <c r="P14" s="88"/>
      <c r="Q14" s="89">
        <v>38</v>
      </c>
      <c r="R14" s="85">
        <f t="shared" si="0"/>
        <v>266000</v>
      </c>
      <c r="S14" s="85">
        <v>0</v>
      </c>
      <c r="T14" s="85">
        <f t="shared" ref="T14:T39" si="13">R14</f>
        <v>266000</v>
      </c>
      <c r="U14" s="85">
        <v>0</v>
      </c>
      <c r="V14" s="89">
        <v>38</v>
      </c>
      <c r="W14" s="85">
        <f t="shared" si="1"/>
        <v>0</v>
      </c>
      <c r="Y14" s="88">
        <f t="shared" si="5"/>
        <v>46357</v>
      </c>
      <c r="Z14" s="90">
        <v>2026</v>
      </c>
      <c r="AA14" s="87" t="str">
        <f t="shared" si="2"/>
        <v>dec</v>
      </c>
      <c r="AB14" s="85">
        <f t="shared" si="6"/>
        <v>0</v>
      </c>
      <c r="AC14" s="85">
        <v>0</v>
      </c>
      <c r="AD14" s="85"/>
      <c r="AF14" s="88">
        <f t="shared" si="7"/>
        <v>46357</v>
      </c>
      <c r="AG14" s="90">
        <v>2026</v>
      </c>
      <c r="AH14" s="87" t="str">
        <f t="shared" si="3"/>
        <v>dec</v>
      </c>
      <c r="AI14" s="85">
        <f t="shared" si="8"/>
        <v>0</v>
      </c>
      <c r="AJ14" s="85">
        <v>0</v>
      </c>
      <c r="AK14" s="85"/>
      <c r="AM14">
        <f t="shared" si="12"/>
        <v>12</v>
      </c>
      <c r="AN14" s="73">
        <v>46150</v>
      </c>
      <c r="AO14" s="74" t="s">
        <v>456</v>
      </c>
      <c r="AP14" s="145">
        <f t="shared" si="9"/>
        <v>266000</v>
      </c>
      <c r="AQ14" s="13">
        <f t="shared" si="10"/>
        <v>0</v>
      </c>
    </row>
    <row r="15" spans="1:44" ht="16.2" customHeight="1">
      <c r="A15" s="74" t="s">
        <v>511</v>
      </c>
      <c r="B15" s="74" t="s">
        <v>457</v>
      </c>
      <c r="C15" s="74" t="s">
        <v>512</v>
      </c>
      <c r="D15" s="73">
        <v>46150</v>
      </c>
      <c r="E15" s="74" t="s">
        <v>110</v>
      </c>
      <c r="F15" s="75">
        <v>2650</v>
      </c>
      <c r="G15" s="84">
        <v>0</v>
      </c>
      <c r="H15" s="85">
        <v>0</v>
      </c>
      <c r="I15" s="85">
        <v>2650</v>
      </c>
      <c r="J15" s="85">
        <v>0</v>
      </c>
      <c r="K15" s="85">
        <v>2650</v>
      </c>
      <c r="L15" s="85">
        <v>4850</v>
      </c>
      <c r="M15" s="86">
        <v>1</v>
      </c>
      <c r="N15" s="87" t="str">
        <f t="shared" si="11"/>
        <v>Voldaan</v>
      </c>
      <c r="O15" s="85">
        <f t="shared" si="4"/>
        <v>0</v>
      </c>
      <c r="P15" s="88"/>
      <c r="Q15" s="89">
        <v>38</v>
      </c>
      <c r="R15" s="85">
        <f>Q15*L15</f>
        <v>184300</v>
      </c>
      <c r="S15" s="85">
        <v>0</v>
      </c>
      <c r="T15" s="85">
        <f t="shared" si="13"/>
        <v>184300</v>
      </c>
      <c r="U15" s="85">
        <v>0</v>
      </c>
      <c r="V15" s="89">
        <v>38</v>
      </c>
      <c r="W15" s="85">
        <f t="shared" si="1"/>
        <v>0</v>
      </c>
      <c r="Y15" s="190" t="s">
        <v>548</v>
      </c>
      <c r="Z15" s="190"/>
      <c r="AA15" s="190"/>
      <c r="AB15" s="192">
        <f>SUM(AB3:AB14)</f>
        <v>7567823.9900000002</v>
      </c>
      <c r="AC15" s="192"/>
      <c r="AD15" s="192"/>
      <c r="AF15" s="190" t="s">
        <v>548</v>
      </c>
      <c r="AG15" s="190"/>
      <c r="AH15" s="190"/>
      <c r="AI15" s="192">
        <f>SUM(AI3:AI14)</f>
        <v>1221856.1800000002</v>
      </c>
      <c r="AJ15" s="192"/>
      <c r="AK15" s="192"/>
      <c r="AM15">
        <f t="shared" si="12"/>
        <v>13</v>
      </c>
      <c r="AN15" s="73">
        <v>46150</v>
      </c>
      <c r="AO15" s="74" t="s">
        <v>457</v>
      </c>
      <c r="AP15" s="145">
        <f t="shared" si="9"/>
        <v>184300</v>
      </c>
      <c r="AQ15" s="13">
        <f t="shared" si="10"/>
        <v>0</v>
      </c>
    </row>
    <row r="16" spans="1:44">
      <c r="A16" s="74" t="s">
        <v>513</v>
      </c>
      <c r="B16" s="74" t="s">
        <v>514</v>
      </c>
      <c r="C16" s="74" t="s">
        <v>503</v>
      </c>
      <c r="D16" s="73">
        <v>46176</v>
      </c>
      <c r="E16" s="74" t="s">
        <v>110</v>
      </c>
      <c r="F16" s="75">
        <v>3800</v>
      </c>
      <c r="G16" s="84">
        <v>0</v>
      </c>
      <c r="H16" s="85">
        <v>0</v>
      </c>
      <c r="I16" s="85">
        <v>3800</v>
      </c>
      <c r="J16" s="85">
        <v>0</v>
      </c>
      <c r="K16" s="85">
        <v>3800</v>
      </c>
      <c r="L16" s="85">
        <v>3800</v>
      </c>
      <c r="M16" s="86">
        <v>1</v>
      </c>
      <c r="N16" s="87" t="str">
        <f t="shared" si="11"/>
        <v>Voldaan</v>
      </c>
      <c r="O16" s="85">
        <f t="shared" si="4"/>
        <v>0</v>
      </c>
      <c r="P16" s="88"/>
      <c r="Q16" s="89">
        <v>38</v>
      </c>
      <c r="R16" s="85">
        <f t="shared" si="0"/>
        <v>144400</v>
      </c>
      <c r="S16" s="85">
        <v>0</v>
      </c>
      <c r="T16" s="85">
        <f t="shared" si="13"/>
        <v>144400</v>
      </c>
      <c r="U16" s="85">
        <v>0</v>
      </c>
      <c r="V16" s="89">
        <v>38</v>
      </c>
      <c r="W16" s="85">
        <f t="shared" si="1"/>
        <v>0</v>
      </c>
      <c r="AB16" s="193">
        <v>38</v>
      </c>
      <c r="AC16" s="193"/>
      <c r="AD16" s="193"/>
      <c r="AI16" s="193">
        <v>38</v>
      </c>
      <c r="AJ16" s="193"/>
      <c r="AK16" s="193"/>
      <c r="AM16">
        <f t="shared" si="12"/>
        <v>14</v>
      </c>
      <c r="AN16" s="73">
        <v>46176</v>
      </c>
      <c r="AO16" s="74" t="s">
        <v>514</v>
      </c>
      <c r="AP16" s="145">
        <f t="shared" si="9"/>
        <v>144400</v>
      </c>
      <c r="AQ16" s="13">
        <f t="shared" si="10"/>
        <v>0</v>
      </c>
    </row>
    <row r="17" spans="1:43">
      <c r="A17" s="74" t="s">
        <v>515</v>
      </c>
      <c r="B17" s="74" t="s">
        <v>458</v>
      </c>
      <c r="C17" s="74" t="s">
        <v>516</v>
      </c>
      <c r="D17" s="73">
        <v>46162</v>
      </c>
      <c r="E17" s="74" t="s">
        <v>109</v>
      </c>
      <c r="F17" s="75">
        <v>7500</v>
      </c>
      <c r="G17" s="84">
        <v>0</v>
      </c>
      <c r="H17" s="85">
        <v>0</v>
      </c>
      <c r="I17" s="85">
        <v>7500</v>
      </c>
      <c r="J17" s="85">
        <v>0</v>
      </c>
      <c r="K17" s="85">
        <v>13200</v>
      </c>
      <c r="L17" s="85">
        <v>13200</v>
      </c>
      <c r="M17" s="86">
        <v>1</v>
      </c>
      <c r="N17" s="87" t="str">
        <f t="shared" si="11"/>
        <v>Voldaan</v>
      </c>
      <c r="O17" s="85">
        <f t="shared" si="4"/>
        <v>0</v>
      </c>
      <c r="P17" s="88"/>
      <c r="Q17" s="89">
        <v>1</v>
      </c>
      <c r="R17" s="85">
        <f t="shared" si="0"/>
        <v>13200</v>
      </c>
      <c r="S17" s="85">
        <v>0</v>
      </c>
      <c r="T17" s="85">
        <f t="shared" si="13"/>
        <v>13200</v>
      </c>
      <c r="U17" s="85">
        <v>0</v>
      </c>
      <c r="V17" s="89">
        <v>1</v>
      </c>
      <c r="W17" s="85">
        <f t="shared" si="1"/>
        <v>0</v>
      </c>
      <c r="Y17" s="190" t="s">
        <v>978</v>
      </c>
      <c r="Z17" s="190"/>
      <c r="AA17" s="190"/>
      <c r="AB17" s="194">
        <f>AB15/AB16</f>
        <v>199153.26289473684</v>
      </c>
      <c r="AC17" s="194"/>
      <c r="AD17" s="194"/>
      <c r="AF17" s="190" t="s">
        <v>978</v>
      </c>
      <c r="AG17" s="190"/>
      <c r="AH17" s="190"/>
      <c r="AI17" s="194">
        <f>AI15/AI16</f>
        <v>32154.110000000004</v>
      </c>
      <c r="AJ17" s="194"/>
      <c r="AK17" s="194"/>
      <c r="AM17">
        <f t="shared" si="12"/>
        <v>15</v>
      </c>
      <c r="AN17" s="73">
        <v>46162</v>
      </c>
      <c r="AO17" s="74" t="s">
        <v>458</v>
      </c>
      <c r="AP17" s="145">
        <f t="shared" si="9"/>
        <v>13200</v>
      </c>
      <c r="AQ17" s="13">
        <f t="shared" si="10"/>
        <v>0</v>
      </c>
    </row>
    <row r="18" spans="1:43">
      <c r="A18" s="74" t="s">
        <v>517</v>
      </c>
      <c r="B18" s="74" t="s">
        <v>518</v>
      </c>
      <c r="C18" s="74" t="s">
        <v>519</v>
      </c>
      <c r="D18" s="73">
        <v>46185</v>
      </c>
      <c r="E18" s="74" t="s">
        <v>110</v>
      </c>
      <c r="F18" s="75">
        <v>2010</v>
      </c>
      <c r="G18" s="84">
        <v>0</v>
      </c>
      <c r="H18" s="85">
        <v>0</v>
      </c>
      <c r="I18" s="85">
        <v>2010</v>
      </c>
      <c r="J18" s="85">
        <v>0</v>
      </c>
      <c r="K18" s="85">
        <v>3350</v>
      </c>
      <c r="L18" s="85">
        <v>3350</v>
      </c>
      <c r="M18" s="86">
        <v>1</v>
      </c>
      <c r="N18" s="87" t="str">
        <f t="shared" si="11"/>
        <v>Voldaan</v>
      </c>
      <c r="O18" s="85">
        <f t="shared" si="4"/>
        <v>0</v>
      </c>
      <c r="P18" s="88"/>
      <c r="Q18" s="89">
        <v>38</v>
      </c>
      <c r="R18" s="85">
        <f t="shared" si="0"/>
        <v>127300</v>
      </c>
      <c r="S18" s="85">
        <v>0</v>
      </c>
      <c r="T18" s="85">
        <f t="shared" si="13"/>
        <v>127300</v>
      </c>
      <c r="U18" s="85">
        <v>0</v>
      </c>
      <c r="V18" s="89">
        <v>38</v>
      </c>
      <c r="W18" s="85">
        <f t="shared" si="1"/>
        <v>0</v>
      </c>
      <c r="AM18">
        <f t="shared" si="12"/>
        <v>16</v>
      </c>
      <c r="AN18" s="73">
        <v>46185</v>
      </c>
      <c r="AO18" s="74" t="s">
        <v>518</v>
      </c>
      <c r="AP18" s="145">
        <f t="shared" si="9"/>
        <v>127300</v>
      </c>
      <c r="AQ18" s="13">
        <f t="shared" si="10"/>
        <v>0</v>
      </c>
    </row>
    <row r="19" spans="1:43">
      <c r="A19" s="74" t="s">
        <v>520</v>
      </c>
      <c r="B19" s="74" t="s">
        <v>364</v>
      </c>
      <c r="C19" s="74" t="s">
        <v>521</v>
      </c>
      <c r="D19" s="73">
        <v>46129</v>
      </c>
      <c r="E19" s="74" t="s">
        <v>110</v>
      </c>
      <c r="F19" s="75">
        <v>15000</v>
      </c>
      <c r="G19" s="84">
        <v>0</v>
      </c>
      <c r="H19" s="85">
        <v>0</v>
      </c>
      <c r="I19" s="85">
        <v>15000</v>
      </c>
      <c r="J19" s="85">
        <v>0</v>
      </c>
      <c r="K19" s="85">
        <v>15000</v>
      </c>
      <c r="L19" s="85">
        <v>9847.89</v>
      </c>
      <c r="M19" s="86">
        <v>1</v>
      </c>
      <c r="N19" s="87" t="str">
        <f t="shared" si="11"/>
        <v>Voldaan</v>
      </c>
      <c r="O19" s="85">
        <f t="shared" si="4"/>
        <v>5152.1100000000006</v>
      </c>
      <c r="P19" s="88"/>
      <c r="Q19" s="89">
        <v>38</v>
      </c>
      <c r="R19" s="85">
        <f t="shared" si="0"/>
        <v>374219.81999999995</v>
      </c>
      <c r="S19" s="85">
        <v>0</v>
      </c>
      <c r="T19" s="85">
        <f t="shared" si="13"/>
        <v>374219.81999999995</v>
      </c>
      <c r="U19" s="85">
        <v>0</v>
      </c>
      <c r="V19" s="89">
        <v>38</v>
      </c>
      <c r="W19" s="85">
        <f>IF($O19="","",$O19*$V19)</f>
        <v>195780.18000000002</v>
      </c>
      <c r="AM19">
        <f t="shared" si="12"/>
        <v>17</v>
      </c>
      <c r="AN19" s="73">
        <v>46129</v>
      </c>
      <c r="AO19" s="74" t="s">
        <v>364</v>
      </c>
      <c r="AP19" s="145">
        <f t="shared" si="9"/>
        <v>374219.81999999995</v>
      </c>
      <c r="AQ19" s="13">
        <f t="shared" si="10"/>
        <v>195780.18000000002</v>
      </c>
    </row>
    <row r="20" spans="1:43">
      <c r="A20" s="74" t="s">
        <v>522</v>
      </c>
      <c r="B20" s="74" t="s">
        <v>459</v>
      </c>
      <c r="C20" s="74" t="s">
        <v>523</v>
      </c>
      <c r="D20" s="73">
        <v>46027</v>
      </c>
      <c r="E20" s="74" t="s">
        <v>110</v>
      </c>
      <c r="F20" s="75">
        <v>2120</v>
      </c>
      <c r="G20" s="84">
        <v>0</v>
      </c>
      <c r="H20" s="85">
        <v>0</v>
      </c>
      <c r="I20" s="85">
        <v>2120</v>
      </c>
      <c r="J20" s="85">
        <v>0</v>
      </c>
      <c r="K20" s="85">
        <v>5060</v>
      </c>
      <c r="L20" s="85">
        <v>5060</v>
      </c>
      <c r="M20" s="86">
        <v>1</v>
      </c>
      <c r="N20" s="87" t="str">
        <f t="shared" si="11"/>
        <v>Voldaan</v>
      </c>
      <c r="O20" s="85">
        <f t="shared" si="4"/>
        <v>0</v>
      </c>
      <c r="P20" s="88"/>
      <c r="Q20" s="89">
        <v>38</v>
      </c>
      <c r="R20" s="85">
        <f t="shared" si="0"/>
        <v>192280</v>
      </c>
      <c r="S20" s="85">
        <v>0</v>
      </c>
      <c r="T20" s="85">
        <f t="shared" si="13"/>
        <v>192280</v>
      </c>
      <c r="U20" s="85">
        <v>0</v>
      </c>
      <c r="V20" s="89">
        <v>38</v>
      </c>
      <c r="W20" s="85">
        <f t="shared" si="1"/>
        <v>0</v>
      </c>
      <c r="AE20" t="s">
        <v>111</v>
      </c>
      <c r="AM20">
        <f t="shared" si="12"/>
        <v>18</v>
      </c>
      <c r="AN20" s="73">
        <v>46027</v>
      </c>
      <c r="AO20" s="74" t="s">
        <v>459</v>
      </c>
      <c r="AP20" s="145">
        <f t="shared" si="9"/>
        <v>192280</v>
      </c>
      <c r="AQ20" s="13">
        <f t="shared" si="10"/>
        <v>0</v>
      </c>
    </row>
    <row r="21" spans="1:43">
      <c r="A21" s="74" t="s">
        <v>524</v>
      </c>
      <c r="B21" s="74" t="s">
        <v>460</v>
      </c>
      <c r="C21" s="74" t="s">
        <v>503</v>
      </c>
      <c r="D21" s="73">
        <v>46041</v>
      </c>
      <c r="E21" s="74" t="s">
        <v>110</v>
      </c>
      <c r="F21" s="75">
        <v>265</v>
      </c>
      <c r="G21" s="84">
        <v>0</v>
      </c>
      <c r="H21" s="85">
        <v>0</v>
      </c>
      <c r="I21" s="85">
        <v>265</v>
      </c>
      <c r="J21" s="85">
        <v>0</v>
      </c>
      <c r="K21" s="85">
        <v>265</v>
      </c>
      <c r="L21" s="85">
        <v>265</v>
      </c>
      <c r="M21" s="86">
        <v>1</v>
      </c>
      <c r="N21" s="87" t="str">
        <f t="shared" si="11"/>
        <v>Voldaan</v>
      </c>
      <c r="O21" s="85">
        <f t="shared" si="4"/>
        <v>0</v>
      </c>
      <c r="P21" s="88"/>
      <c r="Q21" s="89">
        <v>38</v>
      </c>
      <c r="R21" s="85">
        <f t="shared" si="0"/>
        <v>10070</v>
      </c>
      <c r="S21" s="85">
        <v>0</v>
      </c>
      <c r="T21" s="85">
        <f t="shared" si="13"/>
        <v>10070</v>
      </c>
      <c r="U21" s="85">
        <v>0</v>
      </c>
      <c r="V21" s="89">
        <v>38</v>
      </c>
      <c r="W21" s="85">
        <f t="shared" si="1"/>
        <v>0</v>
      </c>
      <c r="AM21">
        <f t="shared" si="12"/>
        <v>19</v>
      </c>
      <c r="AN21" s="73">
        <v>46041</v>
      </c>
      <c r="AO21" s="74" t="s">
        <v>460</v>
      </c>
      <c r="AP21" s="145">
        <f t="shared" si="9"/>
        <v>10070</v>
      </c>
      <c r="AQ21" s="13">
        <f t="shared" si="10"/>
        <v>0</v>
      </c>
    </row>
    <row r="22" spans="1:43">
      <c r="A22" s="74" t="s">
        <v>525</v>
      </c>
      <c r="B22" s="74" t="s">
        <v>526</v>
      </c>
      <c r="C22" s="74" t="s">
        <v>527</v>
      </c>
      <c r="D22" s="73">
        <v>46069</v>
      </c>
      <c r="E22" s="74" t="s">
        <v>110</v>
      </c>
      <c r="F22" s="75">
        <v>6675</v>
      </c>
      <c r="G22" s="84">
        <v>0</v>
      </c>
      <c r="H22" s="85">
        <v>0</v>
      </c>
      <c r="I22" s="85">
        <v>6675</v>
      </c>
      <c r="J22" s="85">
        <v>0</v>
      </c>
      <c r="K22" s="85">
        <v>6675</v>
      </c>
      <c r="L22" s="85">
        <v>3375</v>
      </c>
      <c r="M22" s="86">
        <v>0.5</v>
      </c>
      <c r="N22" s="87" t="str">
        <f t="shared" si="11"/>
        <v>Open</v>
      </c>
      <c r="O22" s="85">
        <f t="shared" si="4"/>
        <v>3300</v>
      </c>
      <c r="P22" s="88"/>
      <c r="Q22" s="89">
        <v>38</v>
      </c>
      <c r="R22" s="85">
        <f t="shared" si="0"/>
        <v>128250</v>
      </c>
      <c r="S22" s="85">
        <v>0</v>
      </c>
      <c r="T22" s="85">
        <f t="shared" si="13"/>
        <v>128250</v>
      </c>
      <c r="U22" s="85">
        <v>0</v>
      </c>
      <c r="V22" s="89">
        <v>38</v>
      </c>
      <c r="W22" s="85">
        <f>IF($O22="","",$O22*$V22)</f>
        <v>125400</v>
      </c>
      <c r="AM22">
        <f t="shared" si="12"/>
        <v>20</v>
      </c>
      <c r="AN22" s="73">
        <v>46069</v>
      </c>
      <c r="AO22" s="74" t="s">
        <v>526</v>
      </c>
      <c r="AP22" s="145">
        <f t="shared" si="9"/>
        <v>128250</v>
      </c>
      <c r="AQ22" s="13">
        <f t="shared" si="10"/>
        <v>125400</v>
      </c>
    </row>
    <row r="23" spans="1:43">
      <c r="A23" s="74" t="s">
        <v>528</v>
      </c>
      <c r="B23" s="74" t="s">
        <v>461</v>
      </c>
      <c r="C23" s="74"/>
      <c r="D23" s="73">
        <v>46097</v>
      </c>
      <c r="E23" s="74" t="s">
        <v>110</v>
      </c>
      <c r="F23" s="75">
        <v>710</v>
      </c>
      <c r="G23" s="84">
        <v>0</v>
      </c>
      <c r="H23" s="85">
        <v>0</v>
      </c>
      <c r="I23" s="85">
        <v>710</v>
      </c>
      <c r="J23" s="85">
        <v>0</v>
      </c>
      <c r="K23" s="85">
        <v>7100</v>
      </c>
      <c r="L23" s="85">
        <v>7100</v>
      </c>
      <c r="M23" s="86">
        <v>1</v>
      </c>
      <c r="N23" s="87" t="str">
        <f t="shared" si="11"/>
        <v>Voldaan</v>
      </c>
      <c r="O23" s="85">
        <f t="shared" si="4"/>
        <v>0</v>
      </c>
      <c r="P23" s="88"/>
      <c r="Q23" s="89">
        <v>38</v>
      </c>
      <c r="R23" s="85">
        <f>Q23*L23</f>
        <v>269800</v>
      </c>
      <c r="S23" s="85">
        <v>0</v>
      </c>
      <c r="T23" s="85">
        <f t="shared" si="13"/>
        <v>269800</v>
      </c>
      <c r="U23" s="85">
        <v>0</v>
      </c>
      <c r="V23" s="89">
        <v>38</v>
      </c>
      <c r="W23" s="85">
        <f t="shared" si="1"/>
        <v>0</v>
      </c>
      <c r="AM23">
        <f t="shared" si="12"/>
        <v>21</v>
      </c>
      <c r="AN23" s="73">
        <v>46097</v>
      </c>
      <c r="AO23" s="74" t="s">
        <v>461</v>
      </c>
      <c r="AP23" s="145">
        <f t="shared" si="9"/>
        <v>269800</v>
      </c>
      <c r="AQ23" s="13">
        <f t="shared" si="10"/>
        <v>0</v>
      </c>
    </row>
    <row r="24" spans="1:43">
      <c r="A24" s="74" t="s">
        <v>529</v>
      </c>
      <c r="B24" s="74" t="s">
        <v>994</v>
      </c>
      <c r="C24" s="74" t="s">
        <v>530</v>
      </c>
      <c r="D24" s="73">
        <v>46163</v>
      </c>
      <c r="E24" s="74" t="s">
        <v>110</v>
      </c>
      <c r="F24" s="75">
        <v>5500</v>
      </c>
      <c r="G24" s="84">
        <v>0</v>
      </c>
      <c r="H24" s="85">
        <v>0</v>
      </c>
      <c r="I24" s="85">
        <v>5500</v>
      </c>
      <c r="J24" s="85">
        <v>0</v>
      </c>
      <c r="K24" s="85">
        <v>5500</v>
      </c>
      <c r="L24" s="85">
        <v>5500</v>
      </c>
      <c r="M24" s="86">
        <v>1</v>
      </c>
      <c r="N24" s="87" t="str">
        <f t="shared" si="11"/>
        <v>Voldaan</v>
      </c>
      <c r="O24" s="85">
        <f t="shared" si="4"/>
        <v>0</v>
      </c>
      <c r="P24" s="88"/>
      <c r="Q24" s="89">
        <v>38</v>
      </c>
      <c r="R24" s="85">
        <f t="shared" si="0"/>
        <v>209000</v>
      </c>
      <c r="S24" s="85">
        <v>0</v>
      </c>
      <c r="T24" s="85">
        <f t="shared" si="13"/>
        <v>209000</v>
      </c>
      <c r="U24" s="85">
        <v>0</v>
      </c>
      <c r="V24" s="89">
        <v>38</v>
      </c>
      <c r="W24" s="85">
        <f t="shared" si="1"/>
        <v>0</v>
      </c>
      <c r="AM24">
        <f t="shared" si="12"/>
        <v>22</v>
      </c>
      <c r="AN24" s="73">
        <v>46163</v>
      </c>
      <c r="AO24" s="74" t="s">
        <v>994</v>
      </c>
      <c r="AP24" s="145">
        <f t="shared" si="9"/>
        <v>209000</v>
      </c>
      <c r="AQ24" s="13">
        <f t="shared" si="10"/>
        <v>0</v>
      </c>
    </row>
    <row r="25" spans="1:43">
      <c r="A25" s="74" t="s">
        <v>531</v>
      </c>
      <c r="B25" s="74" t="s">
        <v>532</v>
      </c>
      <c r="C25" s="74" t="s">
        <v>989</v>
      </c>
      <c r="D25" s="73">
        <v>46183</v>
      </c>
      <c r="E25" s="74" t="s">
        <v>110</v>
      </c>
      <c r="F25" s="75">
        <v>2570</v>
      </c>
      <c r="G25" s="84">
        <v>0</v>
      </c>
      <c r="H25" s="85">
        <v>0</v>
      </c>
      <c r="I25" s="85">
        <v>2570</v>
      </c>
      <c r="J25" s="85">
        <v>0</v>
      </c>
      <c r="K25" s="85">
        <v>2570</v>
      </c>
      <c r="L25" s="85">
        <v>1542</v>
      </c>
      <c r="M25" s="86">
        <v>0.6</v>
      </c>
      <c r="N25" s="87" t="str">
        <f t="shared" si="11"/>
        <v>Open</v>
      </c>
      <c r="O25" s="85">
        <f t="shared" si="4"/>
        <v>1028</v>
      </c>
      <c r="P25" s="88"/>
      <c r="Q25" s="89">
        <v>38</v>
      </c>
      <c r="R25" s="85">
        <f>Q25*L25</f>
        <v>58596</v>
      </c>
      <c r="S25" s="85">
        <v>0</v>
      </c>
      <c r="T25" s="85">
        <f t="shared" si="13"/>
        <v>58596</v>
      </c>
      <c r="U25" s="85">
        <v>0</v>
      </c>
      <c r="V25" s="89">
        <v>38</v>
      </c>
      <c r="W25" s="85">
        <f>IF($O25="","",$O25*$V25)</f>
        <v>39064</v>
      </c>
      <c r="AM25">
        <f t="shared" si="12"/>
        <v>23</v>
      </c>
      <c r="AN25" s="73">
        <v>46183</v>
      </c>
      <c r="AO25" s="74" t="s">
        <v>532</v>
      </c>
      <c r="AP25" s="145">
        <f>SUMIFS($T:$T,$B:$B,$AO25,$D:$D,$AN25)</f>
        <v>58596</v>
      </c>
      <c r="AQ25" s="13">
        <f t="shared" si="10"/>
        <v>39064</v>
      </c>
    </row>
    <row r="26" spans="1:43">
      <c r="A26" s="74" t="s">
        <v>533</v>
      </c>
      <c r="B26" s="74" t="s">
        <v>462</v>
      </c>
      <c r="C26" s="74" t="s">
        <v>534</v>
      </c>
      <c r="D26" s="73">
        <v>46192</v>
      </c>
      <c r="E26" s="74" t="s">
        <v>110</v>
      </c>
      <c r="F26" s="75">
        <v>1725</v>
      </c>
      <c r="G26" s="84">
        <v>0</v>
      </c>
      <c r="H26" s="85">
        <v>0</v>
      </c>
      <c r="I26" s="85">
        <v>1725</v>
      </c>
      <c r="J26" s="85">
        <v>0</v>
      </c>
      <c r="K26" s="85">
        <v>1725</v>
      </c>
      <c r="L26" s="85">
        <v>1725</v>
      </c>
      <c r="M26" s="86">
        <v>1</v>
      </c>
      <c r="N26" s="87" t="str">
        <f t="shared" si="11"/>
        <v>Voldaan</v>
      </c>
      <c r="O26" s="85">
        <f t="shared" si="4"/>
        <v>0</v>
      </c>
      <c r="P26" s="88"/>
      <c r="Q26" s="89">
        <v>38</v>
      </c>
      <c r="R26" s="85">
        <f t="shared" si="0"/>
        <v>65550</v>
      </c>
      <c r="S26" s="85">
        <v>0</v>
      </c>
      <c r="T26" s="85">
        <f t="shared" si="13"/>
        <v>65550</v>
      </c>
      <c r="U26" s="85">
        <v>0</v>
      </c>
      <c r="V26" s="89">
        <v>38</v>
      </c>
      <c r="W26" s="85">
        <f t="shared" si="1"/>
        <v>0</v>
      </c>
      <c r="AM26">
        <f t="shared" si="12"/>
        <v>24</v>
      </c>
      <c r="AN26" s="73">
        <v>46192</v>
      </c>
      <c r="AO26" s="74" t="s">
        <v>462</v>
      </c>
      <c r="AP26" s="145">
        <f t="shared" si="9"/>
        <v>65550</v>
      </c>
      <c r="AQ26" s="13">
        <f t="shared" si="10"/>
        <v>0</v>
      </c>
    </row>
    <row r="27" spans="1:43">
      <c r="A27" s="74" t="s">
        <v>535</v>
      </c>
      <c r="B27" s="74" t="s">
        <v>536</v>
      </c>
      <c r="C27" s="74" t="s">
        <v>537</v>
      </c>
      <c r="D27" s="73">
        <v>46195</v>
      </c>
      <c r="E27" s="74" t="s">
        <v>110</v>
      </c>
      <c r="F27" s="75">
        <v>19500</v>
      </c>
      <c r="G27" s="84">
        <v>0</v>
      </c>
      <c r="H27" s="85">
        <v>0</v>
      </c>
      <c r="I27" s="85">
        <v>19500</v>
      </c>
      <c r="J27" s="85">
        <v>0</v>
      </c>
      <c r="K27" s="85">
        <v>19500</v>
      </c>
      <c r="L27" s="85">
        <v>11700</v>
      </c>
      <c r="M27" s="86">
        <v>0.6</v>
      </c>
      <c r="N27" s="87" t="str">
        <f t="shared" si="11"/>
        <v>Open</v>
      </c>
      <c r="O27" s="85">
        <f t="shared" si="4"/>
        <v>7800</v>
      </c>
      <c r="P27" s="88"/>
      <c r="Q27" s="89">
        <v>38</v>
      </c>
      <c r="R27" s="85">
        <f>Q27*L27</f>
        <v>444600</v>
      </c>
      <c r="S27" s="85">
        <v>0</v>
      </c>
      <c r="T27" s="85">
        <f t="shared" si="13"/>
        <v>444600</v>
      </c>
      <c r="U27" s="85">
        <v>0</v>
      </c>
      <c r="V27" s="89">
        <v>38</v>
      </c>
      <c r="W27" s="85">
        <f t="shared" si="1"/>
        <v>296400</v>
      </c>
      <c r="AM27">
        <f t="shared" si="12"/>
        <v>25</v>
      </c>
      <c r="AN27" s="73">
        <v>46195</v>
      </c>
      <c r="AO27" s="74" t="s">
        <v>536</v>
      </c>
      <c r="AP27" s="145">
        <f t="shared" si="9"/>
        <v>444600</v>
      </c>
      <c r="AQ27" s="13">
        <f t="shared" si="10"/>
        <v>296400</v>
      </c>
    </row>
    <row r="28" spans="1:43">
      <c r="A28" s="74" t="s">
        <v>538</v>
      </c>
      <c r="B28" s="74" t="s">
        <v>363</v>
      </c>
      <c r="C28" s="74" t="s">
        <v>539</v>
      </c>
      <c r="D28" s="73">
        <v>46164</v>
      </c>
      <c r="E28" s="74" t="s">
        <v>110</v>
      </c>
      <c r="F28" s="75">
        <v>5350</v>
      </c>
      <c r="G28" s="84">
        <v>0</v>
      </c>
      <c r="H28" s="85">
        <v>0</v>
      </c>
      <c r="I28" s="85">
        <v>5350</v>
      </c>
      <c r="J28" s="85">
        <v>0</v>
      </c>
      <c r="K28" s="85">
        <v>5350</v>
      </c>
      <c r="L28" s="85">
        <v>5350</v>
      </c>
      <c r="M28" s="86">
        <v>1</v>
      </c>
      <c r="N28" s="87" t="str">
        <f t="shared" si="11"/>
        <v>Voldaan</v>
      </c>
      <c r="O28" s="85">
        <f t="shared" si="4"/>
        <v>0</v>
      </c>
      <c r="P28" s="88"/>
      <c r="Q28" s="89">
        <v>38</v>
      </c>
      <c r="R28" s="85">
        <f t="shared" si="0"/>
        <v>203300</v>
      </c>
      <c r="S28" s="85">
        <v>0</v>
      </c>
      <c r="T28" s="85">
        <f t="shared" si="13"/>
        <v>203300</v>
      </c>
      <c r="U28" s="85">
        <v>0</v>
      </c>
      <c r="V28" s="89">
        <v>38</v>
      </c>
      <c r="W28" s="85">
        <f t="shared" si="1"/>
        <v>0</v>
      </c>
      <c r="AM28">
        <f t="shared" si="12"/>
        <v>26</v>
      </c>
      <c r="AN28" s="73">
        <v>46164</v>
      </c>
      <c r="AO28" s="74" t="s">
        <v>363</v>
      </c>
      <c r="AP28" s="145">
        <f t="shared" si="9"/>
        <v>203300</v>
      </c>
      <c r="AQ28" s="13">
        <f t="shared" si="10"/>
        <v>0</v>
      </c>
    </row>
    <row r="29" spans="1:43">
      <c r="A29" s="74" t="s">
        <v>540</v>
      </c>
      <c r="B29" s="74" t="s">
        <v>463</v>
      </c>
      <c r="C29" s="74"/>
      <c r="D29" s="73">
        <v>46127</v>
      </c>
      <c r="E29" s="74" t="s">
        <v>110</v>
      </c>
      <c r="F29" s="75">
        <v>2400</v>
      </c>
      <c r="G29" s="84">
        <v>0</v>
      </c>
      <c r="H29" s="85">
        <v>0</v>
      </c>
      <c r="I29" s="85">
        <v>2400</v>
      </c>
      <c r="J29" s="85">
        <v>0</v>
      </c>
      <c r="K29" s="85">
        <v>2400</v>
      </c>
      <c r="L29" s="85">
        <v>2400</v>
      </c>
      <c r="M29" s="86">
        <v>1</v>
      </c>
      <c r="N29" s="87" t="str">
        <f t="shared" si="11"/>
        <v>Voldaan</v>
      </c>
      <c r="O29" s="85">
        <f t="shared" si="4"/>
        <v>0</v>
      </c>
      <c r="P29" s="88"/>
      <c r="Q29" s="89">
        <v>38</v>
      </c>
      <c r="R29" s="85">
        <f t="shared" si="0"/>
        <v>91200</v>
      </c>
      <c r="S29" s="85">
        <v>0</v>
      </c>
      <c r="T29" s="85">
        <f t="shared" si="13"/>
        <v>91200</v>
      </c>
      <c r="U29" s="85">
        <v>0</v>
      </c>
      <c r="V29" s="89">
        <v>38</v>
      </c>
      <c r="W29" s="85">
        <f t="shared" si="1"/>
        <v>0</v>
      </c>
      <c r="AM29">
        <f t="shared" si="12"/>
        <v>27</v>
      </c>
      <c r="AN29" s="73">
        <v>46127</v>
      </c>
      <c r="AO29" s="74" t="s">
        <v>463</v>
      </c>
      <c r="AP29" s="145">
        <f t="shared" si="9"/>
        <v>91200</v>
      </c>
      <c r="AQ29" s="13">
        <f t="shared" si="10"/>
        <v>0</v>
      </c>
    </row>
    <row r="30" spans="1:43">
      <c r="A30" s="74" t="s">
        <v>541</v>
      </c>
      <c r="B30" s="74" t="s">
        <v>464</v>
      </c>
      <c r="C30" s="74"/>
      <c r="D30" s="73">
        <v>46184</v>
      </c>
      <c r="E30" s="74" t="s">
        <v>110</v>
      </c>
      <c r="F30" s="75">
        <v>4900</v>
      </c>
      <c r="G30" s="84">
        <v>0</v>
      </c>
      <c r="H30" s="85">
        <v>0</v>
      </c>
      <c r="I30" s="85">
        <v>4900</v>
      </c>
      <c r="J30" s="85">
        <v>0</v>
      </c>
      <c r="K30" s="85">
        <v>4900</v>
      </c>
      <c r="L30" s="85">
        <v>5156.25</v>
      </c>
      <c r="M30" s="86">
        <v>1</v>
      </c>
      <c r="N30" s="87" t="str">
        <f t="shared" si="11"/>
        <v>Voldaan</v>
      </c>
      <c r="O30" s="85">
        <f t="shared" si="4"/>
        <v>0</v>
      </c>
      <c r="P30" s="88"/>
      <c r="Q30" s="89">
        <v>34</v>
      </c>
      <c r="R30" s="85">
        <f>Q30*L30</f>
        <v>175312.5</v>
      </c>
      <c r="S30" s="85">
        <v>0</v>
      </c>
      <c r="T30" s="85">
        <f t="shared" si="13"/>
        <v>175312.5</v>
      </c>
      <c r="U30" s="85">
        <v>0</v>
      </c>
      <c r="V30" s="89">
        <v>34</v>
      </c>
      <c r="W30" s="85">
        <f t="shared" si="1"/>
        <v>0</v>
      </c>
      <c r="AM30">
        <f t="shared" si="12"/>
        <v>28</v>
      </c>
      <c r="AN30" s="73">
        <v>46184</v>
      </c>
      <c r="AO30" s="74" t="s">
        <v>464</v>
      </c>
      <c r="AP30" s="145">
        <f t="shared" si="9"/>
        <v>175312.5</v>
      </c>
      <c r="AQ30" s="13">
        <f t="shared" si="10"/>
        <v>0</v>
      </c>
    </row>
    <row r="31" spans="1:43">
      <c r="A31" s="74" t="s">
        <v>542</v>
      </c>
      <c r="B31" s="74" t="s">
        <v>543</v>
      </c>
      <c r="C31" s="74" t="s">
        <v>503</v>
      </c>
      <c r="D31" s="73">
        <v>46209</v>
      </c>
      <c r="E31" s="74" t="s">
        <v>110</v>
      </c>
      <c r="F31" s="75">
        <v>8000</v>
      </c>
      <c r="G31" s="84">
        <v>0</v>
      </c>
      <c r="H31" s="85">
        <v>0</v>
      </c>
      <c r="I31" s="85">
        <v>8000</v>
      </c>
      <c r="J31" s="85">
        <v>0</v>
      </c>
      <c r="K31" s="85">
        <v>8000</v>
      </c>
      <c r="L31" s="85">
        <v>8000</v>
      </c>
      <c r="M31" s="86">
        <v>1</v>
      </c>
      <c r="N31" s="87" t="str">
        <f t="shared" si="11"/>
        <v>Voldaan</v>
      </c>
      <c r="O31" s="85">
        <f t="shared" si="4"/>
        <v>0</v>
      </c>
      <c r="P31" s="88"/>
      <c r="Q31" s="89">
        <v>38</v>
      </c>
      <c r="R31" s="85">
        <f>Q31*L31</f>
        <v>304000</v>
      </c>
      <c r="S31" s="85">
        <v>0</v>
      </c>
      <c r="T31" s="85">
        <f t="shared" si="13"/>
        <v>304000</v>
      </c>
      <c r="U31" s="85">
        <v>0</v>
      </c>
      <c r="V31" s="89">
        <v>38</v>
      </c>
      <c r="W31" s="85">
        <f>IF($O31="","",$O31*$V31)</f>
        <v>0</v>
      </c>
      <c r="AM31">
        <f t="shared" si="12"/>
        <v>29</v>
      </c>
      <c r="AN31" s="73">
        <v>46209</v>
      </c>
      <c r="AO31" s="74" t="s">
        <v>543</v>
      </c>
      <c r="AP31" s="145">
        <f t="shared" si="9"/>
        <v>304000</v>
      </c>
      <c r="AQ31" s="13">
        <f t="shared" si="10"/>
        <v>0</v>
      </c>
    </row>
    <row r="32" spans="1:43">
      <c r="A32" s="74" t="s">
        <v>638</v>
      </c>
      <c r="B32" s="74" t="s">
        <v>639</v>
      </c>
      <c r="C32" s="74" t="s">
        <v>640</v>
      </c>
      <c r="D32" s="73">
        <v>46217</v>
      </c>
      <c r="E32" s="74" t="s">
        <v>139</v>
      </c>
      <c r="F32" s="75">
        <v>80</v>
      </c>
      <c r="G32" s="84">
        <v>0</v>
      </c>
      <c r="H32" s="85">
        <v>0</v>
      </c>
      <c r="I32" s="85">
        <v>80</v>
      </c>
      <c r="J32" s="85">
        <v>0</v>
      </c>
      <c r="K32" s="85">
        <v>80</v>
      </c>
      <c r="L32" s="85">
        <v>80</v>
      </c>
      <c r="M32" s="86">
        <v>1</v>
      </c>
      <c r="N32" s="87" t="str">
        <f t="shared" si="11"/>
        <v>Voldaan</v>
      </c>
      <c r="O32" s="85">
        <f t="shared" si="4"/>
        <v>0</v>
      </c>
      <c r="P32" s="88"/>
      <c r="Q32" s="89">
        <v>42</v>
      </c>
      <c r="R32" s="85">
        <f t="shared" si="0"/>
        <v>3360</v>
      </c>
      <c r="S32" s="85">
        <v>0</v>
      </c>
      <c r="T32" s="85">
        <f t="shared" si="13"/>
        <v>3360</v>
      </c>
      <c r="U32" s="85">
        <v>0</v>
      </c>
      <c r="V32" s="89">
        <v>42</v>
      </c>
      <c r="W32" s="85">
        <f t="shared" si="1"/>
        <v>0</v>
      </c>
      <c r="AM32">
        <f t="shared" si="12"/>
        <v>30</v>
      </c>
      <c r="AN32" s="73">
        <v>46217</v>
      </c>
      <c r="AO32" s="74" t="s">
        <v>639</v>
      </c>
      <c r="AP32" s="145">
        <f t="shared" ref="AP32:AP38" si="14">SUMIFS($T:$T,$B:$B,$AO32,$D:$D,$AN32)</f>
        <v>3360</v>
      </c>
      <c r="AQ32" s="13">
        <f t="shared" si="10"/>
        <v>0</v>
      </c>
    </row>
    <row r="33" spans="1:45">
      <c r="A33" s="74" t="s">
        <v>982</v>
      </c>
      <c r="B33" s="74" t="s">
        <v>983</v>
      </c>
      <c r="C33" s="147" t="s">
        <v>512</v>
      </c>
      <c r="D33" s="73">
        <v>46191</v>
      </c>
      <c r="E33" s="147" t="s">
        <v>110</v>
      </c>
      <c r="F33" s="148">
        <v>6235</v>
      </c>
      <c r="G33" s="149">
        <v>0</v>
      </c>
      <c r="H33" s="150">
        <v>0</v>
      </c>
      <c r="I33" s="150">
        <v>6235</v>
      </c>
      <c r="J33" s="150">
        <v>0</v>
      </c>
      <c r="K33" s="150">
        <v>6235</v>
      </c>
      <c r="L33" s="150">
        <v>3741</v>
      </c>
      <c r="M33" s="151">
        <v>0.6</v>
      </c>
      <c r="N33" s="87" t="str">
        <f t="shared" si="11"/>
        <v>Open</v>
      </c>
      <c r="O33" s="150">
        <f t="shared" si="4"/>
        <v>2494</v>
      </c>
      <c r="Q33" s="152">
        <v>38</v>
      </c>
      <c r="R33" s="85">
        <f t="shared" ref="R33:R39" si="15">Q33*L33</f>
        <v>142158</v>
      </c>
      <c r="S33" s="150">
        <v>0</v>
      </c>
      <c r="T33" s="153">
        <f t="shared" si="13"/>
        <v>142158</v>
      </c>
      <c r="U33" s="85">
        <v>0</v>
      </c>
      <c r="V33" s="152">
        <v>38</v>
      </c>
      <c r="W33" s="150">
        <f t="shared" ref="W33:W39" si="16">IF($O33="","",$O33*$V33)</f>
        <v>94772</v>
      </c>
      <c r="AM33">
        <f t="shared" si="12"/>
        <v>31</v>
      </c>
      <c r="AN33" s="73">
        <v>46191</v>
      </c>
      <c r="AO33" s="74" t="s">
        <v>981</v>
      </c>
      <c r="AP33" s="145">
        <f t="shared" si="14"/>
        <v>142158</v>
      </c>
      <c r="AQ33" s="13">
        <f t="shared" si="10"/>
        <v>94772</v>
      </c>
    </row>
    <row r="34" spans="1:45">
      <c r="A34" s="74" t="s">
        <v>984</v>
      </c>
      <c r="B34" s="74" t="s">
        <v>985</v>
      </c>
      <c r="C34" s="147" t="s">
        <v>516</v>
      </c>
      <c r="D34" s="73">
        <v>46220</v>
      </c>
      <c r="E34" s="147" t="s">
        <v>110</v>
      </c>
      <c r="F34" s="148">
        <v>1950</v>
      </c>
      <c r="G34" s="149">
        <v>0</v>
      </c>
      <c r="H34" s="150">
        <v>0</v>
      </c>
      <c r="I34" s="150">
        <v>1950</v>
      </c>
      <c r="J34" s="150">
        <v>0</v>
      </c>
      <c r="K34" s="150">
        <v>1950</v>
      </c>
      <c r="L34" s="150">
        <v>1170</v>
      </c>
      <c r="M34" s="151">
        <v>0.6</v>
      </c>
      <c r="N34" s="87" t="str">
        <f t="shared" si="11"/>
        <v>Open</v>
      </c>
      <c r="O34" s="150">
        <f t="shared" si="4"/>
        <v>780</v>
      </c>
      <c r="Q34" s="152">
        <v>38</v>
      </c>
      <c r="R34" s="85">
        <f t="shared" si="15"/>
        <v>44460</v>
      </c>
      <c r="S34" s="150">
        <v>0</v>
      </c>
      <c r="T34" s="153">
        <f t="shared" si="13"/>
        <v>44460</v>
      </c>
      <c r="U34" s="85">
        <v>0</v>
      </c>
      <c r="V34" s="152">
        <v>38</v>
      </c>
      <c r="W34" s="150">
        <f t="shared" si="16"/>
        <v>29640</v>
      </c>
      <c r="AM34">
        <f t="shared" si="12"/>
        <v>32</v>
      </c>
      <c r="AN34" s="73">
        <v>46220</v>
      </c>
      <c r="AO34" s="74" t="s">
        <v>985</v>
      </c>
      <c r="AP34" s="145">
        <f t="shared" si="14"/>
        <v>44460</v>
      </c>
      <c r="AQ34" s="13">
        <f t="shared" si="10"/>
        <v>29640</v>
      </c>
    </row>
    <row r="35" spans="1:45">
      <c r="A35" s="74" t="s">
        <v>986</v>
      </c>
      <c r="B35" s="147" t="s">
        <v>988</v>
      </c>
      <c r="C35" s="147" t="s">
        <v>987</v>
      </c>
      <c r="D35" s="73">
        <v>46233</v>
      </c>
      <c r="E35" s="147" t="s">
        <v>110</v>
      </c>
      <c r="F35" s="148">
        <v>10000</v>
      </c>
      <c r="G35" s="149">
        <v>0</v>
      </c>
      <c r="H35" s="150">
        <v>0</v>
      </c>
      <c r="I35" s="150">
        <v>10000</v>
      </c>
      <c r="J35" s="150">
        <v>0</v>
      </c>
      <c r="K35" s="150">
        <v>10000</v>
      </c>
      <c r="L35" s="150">
        <v>9000</v>
      </c>
      <c r="M35" s="151">
        <v>0.9</v>
      </c>
      <c r="N35" s="87" t="str">
        <f t="shared" si="11"/>
        <v>Open</v>
      </c>
      <c r="O35" s="150">
        <f>IF($A35="","",MAX(0,$K35-$L35))</f>
        <v>1000</v>
      </c>
      <c r="Q35" s="152">
        <v>38</v>
      </c>
      <c r="R35" s="150">
        <f t="shared" si="15"/>
        <v>342000</v>
      </c>
      <c r="S35" s="150">
        <v>0</v>
      </c>
      <c r="T35" s="153">
        <f t="shared" si="13"/>
        <v>342000</v>
      </c>
      <c r="U35" s="85">
        <v>0</v>
      </c>
      <c r="V35" s="152">
        <v>38</v>
      </c>
      <c r="W35" s="150">
        <f t="shared" si="16"/>
        <v>38000</v>
      </c>
      <c r="AM35">
        <f t="shared" si="12"/>
        <v>33</v>
      </c>
      <c r="AN35" s="73">
        <v>46233</v>
      </c>
      <c r="AO35" s="74" t="s">
        <v>988</v>
      </c>
      <c r="AP35" s="145">
        <f t="shared" si="14"/>
        <v>342000</v>
      </c>
      <c r="AQ35" s="13">
        <f t="shared" si="10"/>
        <v>38000</v>
      </c>
    </row>
    <row r="36" spans="1:45">
      <c r="A36" s="74" t="s">
        <v>990</v>
      </c>
      <c r="B36" s="147" t="s">
        <v>991</v>
      </c>
      <c r="C36" s="147" t="s">
        <v>993</v>
      </c>
      <c r="D36" s="73">
        <v>46237</v>
      </c>
      <c r="E36" s="147" t="s">
        <v>110</v>
      </c>
      <c r="F36" s="148">
        <v>3550</v>
      </c>
      <c r="G36" s="149">
        <v>0</v>
      </c>
      <c r="H36" s="150">
        <v>0</v>
      </c>
      <c r="I36" s="150">
        <v>3550</v>
      </c>
      <c r="J36" s="150">
        <v>0</v>
      </c>
      <c r="K36" s="150">
        <v>3550</v>
      </c>
      <c r="L36" s="150">
        <v>2010</v>
      </c>
      <c r="M36" s="151">
        <v>0.56620000000000004</v>
      </c>
      <c r="N36" s="87" t="str">
        <f t="shared" si="11"/>
        <v>Open</v>
      </c>
      <c r="O36" s="150">
        <f>IF($A36="","",MAX(0,$K36-$L36))</f>
        <v>1540</v>
      </c>
      <c r="Q36" s="152">
        <v>38</v>
      </c>
      <c r="R36" s="150">
        <f t="shared" si="15"/>
        <v>76380</v>
      </c>
      <c r="S36" s="150">
        <v>0</v>
      </c>
      <c r="T36" s="153">
        <f t="shared" si="13"/>
        <v>76380</v>
      </c>
      <c r="U36" s="85">
        <v>0</v>
      </c>
      <c r="V36" s="152">
        <v>38</v>
      </c>
      <c r="W36" s="150">
        <f t="shared" si="16"/>
        <v>58520</v>
      </c>
      <c r="AM36">
        <f t="shared" si="12"/>
        <v>34</v>
      </c>
      <c r="AN36" s="73">
        <v>46237</v>
      </c>
      <c r="AO36" s="74" t="s">
        <v>991</v>
      </c>
      <c r="AP36" s="145">
        <f t="shared" si="14"/>
        <v>76380</v>
      </c>
      <c r="AQ36" s="13">
        <f t="shared" si="10"/>
        <v>58520</v>
      </c>
    </row>
    <row r="37" spans="1:45">
      <c r="A37" s="74" t="s">
        <v>995</v>
      </c>
      <c r="B37" s="147" t="s">
        <v>996</v>
      </c>
      <c r="C37" s="147" t="s">
        <v>997</v>
      </c>
      <c r="D37" s="73">
        <v>46238</v>
      </c>
      <c r="E37" s="147" t="s">
        <v>110</v>
      </c>
      <c r="F37" s="148">
        <v>1950</v>
      </c>
      <c r="G37" s="149">
        <v>0</v>
      </c>
      <c r="H37" s="150">
        <v>0</v>
      </c>
      <c r="I37" s="150">
        <v>1950</v>
      </c>
      <c r="J37" s="150">
        <v>0</v>
      </c>
      <c r="K37" s="150">
        <v>1950</v>
      </c>
      <c r="L37" s="150">
        <v>1170</v>
      </c>
      <c r="M37" s="151">
        <v>0.6</v>
      </c>
      <c r="N37" s="154" t="str">
        <f t="shared" si="11"/>
        <v>Open</v>
      </c>
      <c r="O37" s="150">
        <f>IF($A37="","",MAX(0,$K37-$L37))</f>
        <v>780</v>
      </c>
      <c r="Q37" s="152">
        <v>38</v>
      </c>
      <c r="R37" s="150">
        <f t="shared" si="15"/>
        <v>44460</v>
      </c>
      <c r="S37" s="150">
        <v>0</v>
      </c>
      <c r="T37" s="153">
        <f t="shared" si="13"/>
        <v>44460</v>
      </c>
      <c r="U37" s="150">
        <v>0</v>
      </c>
      <c r="V37" s="152">
        <v>38</v>
      </c>
      <c r="W37" s="150">
        <f t="shared" si="16"/>
        <v>29640</v>
      </c>
      <c r="AM37">
        <f t="shared" si="12"/>
        <v>35</v>
      </c>
      <c r="AN37" s="73">
        <v>46238</v>
      </c>
      <c r="AO37" s="74" t="s">
        <v>996</v>
      </c>
      <c r="AP37" s="145">
        <f t="shared" si="14"/>
        <v>44460</v>
      </c>
      <c r="AQ37" s="13">
        <f t="shared" si="10"/>
        <v>29640</v>
      </c>
    </row>
    <row r="38" spans="1:45">
      <c r="A38" s="74" t="s">
        <v>998</v>
      </c>
      <c r="B38" s="147" t="s">
        <v>999</v>
      </c>
      <c r="C38" s="147" t="s">
        <v>1000</v>
      </c>
      <c r="D38" s="73">
        <v>46239</v>
      </c>
      <c r="E38" s="147" t="s">
        <v>110</v>
      </c>
      <c r="F38" s="148">
        <v>700</v>
      </c>
      <c r="G38" s="149">
        <v>0</v>
      </c>
      <c r="H38" s="150">
        <v>0</v>
      </c>
      <c r="I38" s="150">
        <v>700</v>
      </c>
      <c r="J38" s="150">
        <v>0</v>
      </c>
      <c r="K38" s="150">
        <v>700</v>
      </c>
      <c r="L38" s="150">
        <v>700</v>
      </c>
      <c r="M38" s="151">
        <v>1</v>
      </c>
      <c r="N38" s="154" t="str">
        <f t="shared" si="11"/>
        <v>Voldaan</v>
      </c>
      <c r="O38" s="150">
        <f>IF($A38="","",MAX(0,$K38-$L38))</f>
        <v>0</v>
      </c>
      <c r="Q38" s="152">
        <v>38</v>
      </c>
      <c r="R38" s="150">
        <f t="shared" si="15"/>
        <v>26600</v>
      </c>
      <c r="S38" s="150">
        <v>0</v>
      </c>
      <c r="T38" s="153">
        <f t="shared" si="13"/>
        <v>26600</v>
      </c>
      <c r="U38" s="150">
        <v>0</v>
      </c>
      <c r="V38" s="152">
        <v>38</v>
      </c>
      <c r="W38" s="150">
        <f t="shared" si="16"/>
        <v>0</v>
      </c>
      <c r="AM38">
        <f t="shared" si="12"/>
        <v>36</v>
      </c>
      <c r="AN38" s="73">
        <v>46239</v>
      </c>
      <c r="AO38" s="74" t="s">
        <v>999</v>
      </c>
      <c r="AP38" s="145">
        <f t="shared" si="14"/>
        <v>26600</v>
      </c>
      <c r="AQ38" s="13">
        <f t="shared" si="10"/>
        <v>0</v>
      </c>
    </row>
    <row r="39" spans="1:45">
      <c r="A39" s="74" t="s">
        <v>1001</v>
      </c>
      <c r="B39" s="147" t="s">
        <v>1029</v>
      </c>
      <c r="C39" s="147" t="s">
        <v>1030</v>
      </c>
      <c r="D39" s="73">
        <v>46244</v>
      </c>
      <c r="E39" s="147" t="s">
        <v>110</v>
      </c>
      <c r="F39" s="148">
        <v>650</v>
      </c>
      <c r="G39" s="149">
        <v>0</v>
      </c>
      <c r="H39" s="150">
        <v>0</v>
      </c>
      <c r="I39" s="150">
        <v>650</v>
      </c>
      <c r="J39" s="153">
        <v>0</v>
      </c>
      <c r="K39" s="150">
        <v>650</v>
      </c>
      <c r="L39" s="150">
        <v>650</v>
      </c>
      <c r="M39" s="151">
        <v>1</v>
      </c>
      <c r="N39" s="154" t="str">
        <f t="shared" si="11"/>
        <v>Voldaan</v>
      </c>
      <c r="O39" s="150">
        <f>IF($A39="","",MAX(0,$K39-$L39))</f>
        <v>0</v>
      </c>
      <c r="Q39" s="152">
        <v>38</v>
      </c>
      <c r="R39" s="150">
        <f t="shared" si="15"/>
        <v>24700</v>
      </c>
      <c r="S39" s="150">
        <v>0</v>
      </c>
      <c r="T39" s="153">
        <f t="shared" si="13"/>
        <v>24700</v>
      </c>
      <c r="U39" s="150">
        <v>0</v>
      </c>
      <c r="V39" s="152">
        <v>38</v>
      </c>
      <c r="W39" s="150">
        <f t="shared" si="16"/>
        <v>0</v>
      </c>
      <c r="AN39" s="73"/>
      <c r="AO39" s="74"/>
      <c r="AP39" s="145"/>
      <c r="AQ39" s="13"/>
    </row>
    <row r="40" spans="1:45">
      <c r="AN40" s="94"/>
      <c r="AO40" s="95"/>
      <c r="AP40" s="96">
        <f t="shared" ref="AP40:AP41" si="17">SUMIFS($L:$L,$B:$B,$AO40,$D:$D,$AN40,$E:$E,"SRD")</f>
        <v>0</v>
      </c>
      <c r="AQ40" s="96">
        <f t="shared" ref="AQ40:AQ41" si="18">SUMIFS($L:$L,$B:$B,$AO40,$D:$D,$AN40,$E:$E,"USD")</f>
        <v>0</v>
      </c>
    </row>
    <row r="41" spans="1:45">
      <c r="A41" s="157" t="s">
        <v>111</v>
      </c>
      <c r="AP41" s="96">
        <f t="shared" si="17"/>
        <v>0</v>
      </c>
      <c r="AQ41" s="96">
        <f t="shared" si="18"/>
        <v>0</v>
      </c>
    </row>
    <row r="42" spans="1:45">
      <c r="B42" t="s">
        <v>111</v>
      </c>
      <c r="AN42" s="191" t="s">
        <v>560</v>
      </c>
      <c r="AO42" s="191"/>
      <c r="AP42" s="144">
        <f>SUM(AP3:AP41)</f>
        <v>7543123.9900000002</v>
      </c>
      <c r="AQ42" s="146">
        <f>SUM(AQ3:AQ40)</f>
        <v>1221856.1800000002</v>
      </c>
      <c r="AR42" s="112"/>
    </row>
    <row r="43" spans="1:45">
      <c r="AP43" s="35">
        <v>38</v>
      </c>
      <c r="AQ43" s="35">
        <v>38</v>
      </c>
    </row>
    <row r="44" spans="1:45" ht="16.2">
      <c r="AN44" s="191" t="s">
        <v>977</v>
      </c>
      <c r="AO44" s="191"/>
      <c r="AP44" s="25">
        <f>AP42/AP43</f>
        <v>198503.26289473684</v>
      </c>
      <c r="AQ44" s="25">
        <f>AQ42/AQ43</f>
        <v>32154.110000000004</v>
      </c>
      <c r="AR44" s="24"/>
      <c r="AS44" s="135">
        <f>SUM(AP44:AQ44)</f>
        <v>230657.37289473685</v>
      </c>
    </row>
    <row r="50" spans="8:8">
      <c r="H50" t="s">
        <v>111</v>
      </c>
    </row>
  </sheetData>
  <autoFilter ref="A2:W36" xr:uid="{434ABBF3-DB68-4519-9B49-2ACFE4D28575}"/>
  <mergeCells count="16">
    <mergeCell ref="AN44:AO44"/>
    <mergeCell ref="Y17:AA17"/>
    <mergeCell ref="AF17:AH17"/>
    <mergeCell ref="AN42:AO42"/>
    <mergeCell ref="AN1:AR1"/>
    <mergeCell ref="AB15:AD15"/>
    <mergeCell ref="AB16:AD16"/>
    <mergeCell ref="AB17:AD17"/>
    <mergeCell ref="AI15:AK15"/>
    <mergeCell ref="AI16:AK16"/>
    <mergeCell ref="AI17:AK17"/>
    <mergeCell ref="A1:W1"/>
    <mergeCell ref="Y1:AD1"/>
    <mergeCell ref="Y15:AA15"/>
    <mergeCell ref="AF1:AK1"/>
    <mergeCell ref="AF15:AH15"/>
  </mergeCells>
  <phoneticPr fontId="23" type="noConversion"/>
  <conditionalFormatting sqref="N3:N39">
    <cfRule type="expression" dxfId="19" priority="1">
      <formula>$N3="Voldaan"</formula>
    </cfRule>
    <cfRule type="expression" dxfId="18" priority="2">
      <formula>$N3="Open"</formula>
    </cfRule>
  </conditionalFormatting>
  <dataValidations count="2">
    <dataValidation type="decimal" allowBlank="1" sqref="G3:G32" xr:uid="{04CA98B0-2025-427E-B3AF-7AAA6C783E67}">
      <formula1>0</formula1>
      <formula2>1</formula2>
    </dataValidation>
    <dataValidation type="list" allowBlank="1" sqref="E3:E32" xr:uid="{1880D2F1-75E6-4695-9ACF-60D073E9C1D6}">
      <formula1>LST_Valuta</formula1>
    </dataValidation>
  </dataValidations>
  <pageMargins left="0.75" right="0.75" top="1" bottom="1" header="0.5" footer="0.5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D07D3-4054-47E6-9F6E-18D57D0344C1}">
  <sheetPr>
    <tabColor theme="6" tint="-0.499984740745262"/>
  </sheetPr>
  <dimension ref="A1:R19"/>
  <sheetViews>
    <sheetView topLeftCell="D1" workbookViewId="0">
      <selection activeCell="Q4" sqref="Q4"/>
    </sheetView>
  </sheetViews>
  <sheetFormatPr defaultRowHeight="14.4"/>
  <cols>
    <col min="1" max="1" width="10.33203125" bestFit="1" customWidth="1"/>
    <col min="2" max="2" width="15.5546875" customWidth="1"/>
    <col min="4" max="4" width="12.5546875" bestFit="1" customWidth="1"/>
    <col min="5" max="5" width="17.77734375" customWidth="1"/>
    <col min="6" max="6" width="12.44140625" customWidth="1"/>
    <col min="7" max="7" width="10.44140625" customWidth="1"/>
    <col min="9" max="9" width="23.88671875" customWidth="1"/>
    <col min="10" max="10" width="15.33203125" bestFit="1" customWidth="1"/>
    <col min="11" max="11" width="9.77734375" bestFit="1" customWidth="1"/>
    <col min="12" max="12" width="10.77734375" customWidth="1"/>
    <col min="15" max="15" width="11.21875" customWidth="1"/>
    <col min="16" max="16" width="11" customWidth="1"/>
    <col min="17" max="17" width="19.5546875" customWidth="1"/>
    <col min="18" max="18" width="18" customWidth="1"/>
  </cols>
  <sheetData>
    <row r="1" spans="1:18">
      <c r="A1" s="160" t="s">
        <v>552</v>
      </c>
      <c r="B1" s="161"/>
      <c r="C1" s="161"/>
      <c r="D1" s="161"/>
      <c r="E1" s="161"/>
      <c r="F1" s="161"/>
      <c r="G1" s="161"/>
      <c r="I1" s="160" t="s">
        <v>553</v>
      </c>
      <c r="J1" s="160"/>
      <c r="K1" s="160"/>
      <c r="L1" s="79"/>
      <c r="N1" s="160" t="s">
        <v>270</v>
      </c>
      <c r="O1" s="160"/>
      <c r="P1" s="160"/>
      <c r="Q1" s="160"/>
      <c r="R1" s="160"/>
    </row>
    <row r="2" spans="1:18">
      <c r="A2" s="30" t="s">
        <v>87</v>
      </c>
      <c r="B2" s="30" t="s">
        <v>1</v>
      </c>
      <c r="C2" s="30" t="s">
        <v>110</v>
      </c>
      <c r="D2" s="30" t="s">
        <v>109</v>
      </c>
      <c r="E2" s="30" t="s">
        <v>0</v>
      </c>
      <c r="F2" s="30" t="s">
        <v>147</v>
      </c>
      <c r="G2" s="30" t="s">
        <v>200</v>
      </c>
      <c r="I2" s="29" t="s">
        <v>0</v>
      </c>
      <c r="J2" s="29" t="s">
        <v>109</v>
      </c>
      <c r="K2" s="29" t="s">
        <v>110</v>
      </c>
      <c r="L2" s="77"/>
      <c r="N2" s="29" t="s">
        <v>268</v>
      </c>
      <c r="O2" s="29" t="s">
        <v>163</v>
      </c>
      <c r="P2" s="29" t="s">
        <v>271</v>
      </c>
      <c r="Q2" s="29" t="str">
        <f>I3</f>
        <v>Vervoer opbrengsten</v>
      </c>
      <c r="R2" s="50" t="s">
        <v>272</v>
      </c>
    </row>
    <row r="3" spans="1:18" ht="16.2">
      <c r="A3" t="s">
        <v>111</v>
      </c>
      <c r="I3" s="5" t="s">
        <v>553</v>
      </c>
      <c r="J3" s="13">
        <f>SUMIFS($D:$D,$E:$E,I3)</f>
        <v>6500</v>
      </c>
      <c r="K3" s="15"/>
      <c r="L3" s="15"/>
      <c r="N3" s="20" t="s">
        <v>151</v>
      </c>
      <c r="O3" s="19">
        <v>46023</v>
      </c>
      <c r="P3" s="19">
        <v>46053</v>
      </c>
      <c r="Q3" s="13">
        <f>SUMIFS($D:$D,$E:$E,I$3,$A:$A,"&gt;="&amp;$O3,$A:$A,"&lt;="&amp;$P3)</f>
        <v>0</v>
      </c>
      <c r="R3" s="28">
        <f>SUM(Q3:Q3)</f>
        <v>0</v>
      </c>
    </row>
    <row r="4" spans="1:18" ht="16.2">
      <c r="A4" s="2">
        <v>46168</v>
      </c>
      <c r="B4" s="2" t="s">
        <v>558</v>
      </c>
      <c r="C4" s="18"/>
      <c r="D4" s="18">
        <v>2500</v>
      </c>
      <c r="E4" t="str">
        <f>I3</f>
        <v>Vervoer opbrengsten</v>
      </c>
      <c r="I4" s="5"/>
      <c r="K4" s="15"/>
      <c r="L4" s="15"/>
      <c r="N4" s="20" t="s">
        <v>152</v>
      </c>
      <c r="O4" s="19">
        <v>46054</v>
      </c>
      <c r="P4" s="19">
        <v>46081</v>
      </c>
      <c r="Q4" s="13">
        <f t="shared" ref="Q4:Q14" si="0">SUMIFS($D:$D,$E:$E,I$3,$A:$A,"&gt;="&amp;$O4,$A:$A,"&lt;="&amp;$P4)</f>
        <v>0</v>
      </c>
      <c r="R4" s="28">
        <f t="shared" ref="R4:R14" si="1">SUM(Q4:Q4)</f>
        <v>0</v>
      </c>
    </row>
    <row r="5" spans="1:18" ht="16.2">
      <c r="A5" s="2">
        <v>46169</v>
      </c>
      <c r="B5" s="2" t="s">
        <v>559</v>
      </c>
      <c r="D5" s="18">
        <v>4000</v>
      </c>
      <c r="E5" t="str">
        <f>I3</f>
        <v>Vervoer opbrengsten</v>
      </c>
      <c r="K5" s="15"/>
      <c r="L5" s="15"/>
      <c r="N5" s="20" t="s">
        <v>153</v>
      </c>
      <c r="O5" s="19">
        <v>46082</v>
      </c>
      <c r="P5" s="19">
        <v>46112</v>
      </c>
      <c r="Q5" s="13">
        <f t="shared" si="0"/>
        <v>0</v>
      </c>
      <c r="R5" s="28">
        <f t="shared" si="1"/>
        <v>0</v>
      </c>
    </row>
    <row r="6" spans="1:18" ht="16.2">
      <c r="G6" t="s">
        <v>111</v>
      </c>
      <c r="K6" s="15"/>
      <c r="L6" s="15"/>
      <c r="N6" s="20" t="s">
        <v>154</v>
      </c>
      <c r="O6" s="19">
        <v>46113</v>
      </c>
      <c r="P6" s="19">
        <v>46142</v>
      </c>
      <c r="Q6" s="13">
        <f t="shared" si="0"/>
        <v>0</v>
      </c>
      <c r="R6" s="28">
        <f t="shared" si="1"/>
        <v>0</v>
      </c>
    </row>
    <row r="7" spans="1:18" ht="16.2">
      <c r="K7" s="15"/>
      <c r="L7" s="15"/>
      <c r="N7" s="20" t="s">
        <v>155</v>
      </c>
      <c r="O7" s="19">
        <v>46143</v>
      </c>
      <c r="P7" s="19">
        <v>46173</v>
      </c>
      <c r="Q7" s="13">
        <f t="shared" si="0"/>
        <v>6500</v>
      </c>
      <c r="R7" s="28">
        <f t="shared" si="1"/>
        <v>6500</v>
      </c>
    </row>
    <row r="8" spans="1:18" ht="16.2">
      <c r="K8" s="15"/>
      <c r="L8" s="15"/>
      <c r="N8" s="20" t="s">
        <v>156</v>
      </c>
      <c r="O8" s="19">
        <v>46174</v>
      </c>
      <c r="P8" s="19">
        <v>46203</v>
      </c>
      <c r="Q8" s="13">
        <f t="shared" si="0"/>
        <v>0</v>
      </c>
      <c r="R8" s="28">
        <f t="shared" si="1"/>
        <v>0</v>
      </c>
    </row>
    <row r="9" spans="1:18" ht="16.2">
      <c r="G9" t="s">
        <v>111</v>
      </c>
      <c r="K9" s="15"/>
      <c r="L9" s="15"/>
      <c r="N9" s="20" t="s">
        <v>157</v>
      </c>
      <c r="O9" s="19">
        <v>46204</v>
      </c>
      <c r="P9" s="19">
        <v>46234</v>
      </c>
      <c r="Q9" s="13">
        <f t="shared" si="0"/>
        <v>0</v>
      </c>
      <c r="R9" s="28">
        <f t="shared" si="1"/>
        <v>0</v>
      </c>
    </row>
    <row r="10" spans="1:18" ht="16.2">
      <c r="N10" s="20" t="s">
        <v>158</v>
      </c>
      <c r="O10" s="19">
        <v>46235</v>
      </c>
      <c r="P10" s="19">
        <v>46265</v>
      </c>
      <c r="Q10" s="13">
        <f t="shared" si="0"/>
        <v>0</v>
      </c>
      <c r="R10" s="28">
        <f t="shared" si="1"/>
        <v>0</v>
      </c>
    </row>
    <row r="11" spans="1:18" ht="16.2">
      <c r="J11" s="38">
        <f>SUM(J3:J9)</f>
        <v>6500</v>
      </c>
      <c r="K11" s="57">
        <f>SUM(K3:K9)</f>
        <v>0</v>
      </c>
      <c r="L11" s="78"/>
      <c r="N11" s="20" t="s">
        <v>159</v>
      </c>
      <c r="O11" s="19">
        <v>46266</v>
      </c>
      <c r="P11" s="19">
        <v>46295</v>
      </c>
      <c r="Q11" s="13">
        <f t="shared" si="0"/>
        <v>0</v>
      </c>
      <c r="R11" s="28">
        <f t="shared" si="1"/>
        <v>0</v>
      </c>
    </row>
    <row r="12" spans="1:18" ht="16.2">
      <c r="J12" s="35">
        <v>38</v>
      </c>
      <c r="K12" s="35">
        <v>1</v>
      </c>
      <c r="L12" s="35"/>
      <c r="N12" s="20" t="s">
        <v>160</v>
      </c>
      <c r="O12" s="19">
        <v>46296</v>
      </c>
      <c r="P12" s="19">
        <v>46326</v>
      </c>
      <c r="Q12" s="13">
        <f t="shared" si="0"/>
        <v>0</v>
      </c>
      <c r="R12" s="28">
        <f t="shared" si="1"/>
        <v>0</v>
      </c>
    </row>
    <row r="13" spans="1:18" ht="16.2">
      <c r="I13" s="23" t="s">
        <v>306</v>
      </c>
      <c r="J13" s="48">
        <f>J11/J12</f>
        <v>171.05263157894737</v>
      </c>
      <c r="K13" s="136">
        <f>K11*K12</f>
        <v>0</v>
      </c>
      <c r="L13" s="137">
        <f>SUM(J13:K13)</f>
        <v>171.05263157894737</v>
      </c>
      <c r="N13" s="20" t="s">
        <v>161</v>
      </c>
      <c r="O13" s="19">
        <v>46327</v>
      </c>
      <c r="P13" s="19">
        <v>46356</v>
      </c>
      <c r="Q13" s="13">
        <f t="shared" si="0"/>
        <v>0</v>
      </c>
      <c r="R13" s="28">
        <f t="shared" si="1"/>
        <v>0</v>
      </c>
    </row>
    <row r="14" spans="1:18" ht="16.2">
      <c r="N14" s="20" t="s">
        <v>162</v>
      </c>
      <c r="O14" s="19">
        <v>46357</v>
      </c>
      <c r="P14" s="19">
        <v>46387</v>
      </c>
      <c r="Q14" s="13">
        <f t="shared" si="0"/>
        <v>0</v>
      </c>
      <c r="R14" s="28">
        <f t="shared" si="1"/>
        <v>0</v>
      </c>
    </row>
    <row r="15" spans="1:18" ht="16.2">
      <c r="N15" s="162" t="s">
        <v>555</v>
      </c>
      <c r="O15" s="162"/>
      <c r="P15" s="162"/>
      <c r="Q15" s="49">
        <f>SUM(Q3:Q14)</f>
        <v>6500</v>
      </c>
      <c r="R15" s="51">
        <f>SUM(R3:R14)</f>
        <v>6500</v>
      </c>
    </row>
    <row r="19" spans="13:13">
      <c r="M19" t="s">
        <v>111</v>
      </c>
    </row>
  </sheetData>
  <autoFilter ref="A2:G2" xr:uid="{6FDD07D3-4054-47E6-9F6E-18D57D0344C1}"/>
  <mergeCells count="4">
    <mergeCell ref="N1:R1"/>
    <mergeCell ref="N15:P15"/>
    <mergeCell ref="A1:G1"/>
    <mergeCell ref="I1:K1"/>
  </mergeCells>
  <pageMargins left="0.75" right="0.75" top="1" bottom="1" header="0.5" footer="0.5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W27"/>
  <sheetViews>
    <sheetView topLeftCell="E1" workbookViewId="0">
      <selection activeCell="M4" sqref="M4"/>
    </sheetView>
  </sheetViews>
  <sheetFormatPr defaultRowHeight="14.4"/>
  <cols>
    <col min="1" max="1" width="12.109375" customWidth="1"/>
    <col min="2" max="2" width="19.33203125" customWidth="1"/>
    <col min="3" max="3" width="17.6640625" customWidth="1"/>
    <col min="4" max="4" width="17" customWidth="1"/>
    <col min="5" max="5" width="52.44140625" customWidth="1"/>
    <col min="7" max="7" width="22.33203125" customWidth="1"/>
    <col min="8" max="8" width="17.44140625" customWidth="1"/>
    <col min="9" max="9" width="8.88671875" customWidth="1"/>
    <col min="11" max="11" width="11.21875" customWidth="1"/>
    <col min="12" max="12" width="11" customWidth="1"/>
    <col min="13" max="13" width="16.21875" customWidth="1"/>
    <col min="14" max="14" width="14.5546875" customWidth="1"/>
    <col min="15" max="15" width="12.21875" customWidth="1"/>
    <col min="16" max="16" width="14.109375" customWidth="1"/>
    <col min="19" max="19" width="22.21875" customWidth="1"/>
    <col min="20" max="20" width="12" customWidth="1"/>
    <col min="21" max="21" width="12.77734375" customWidth="1"/>
    <col min="22" max="22" width="17.5546875" customWidth="1"/>
    <col min="23" max="23" width="18" customWidth="1"/>
  </cols>
  <sheetData>
    <row r="1" spans="1:23">
      <c r="A1" s="160" t="s">
        <v>269</v>
      </c>
      <c r="B1" s="160"/>
      <c r="C1" s="160"/>
      <c r="D1" s="160"/>
      <c r="E1" s="160"/>
      <c r="F1" s="1"/>
      <c r="G1" s="160" t="s">
        <v>253</v>
      </c>
      <c r="H1" s="160"/>
      <c r="J1" s="160" t="s">
        <v>270</v>
      </c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</row>
    <row r="2" spans="1:23">
      <c r="A2" s="30" t="s">
        <v>87</v>
      </c>
      <c r="B2" s="30" t="s">
        <v>1</v>
      </c>
      <c r="C2" s="30" t="s">
        <v>88</v>
      </c>
      <c r="D2" s="30" t="s">
        <v>0</v>
      </c>
      <c r="E2" s="30" t="s">
        <v>147</v>
      </c>
      <c r="G2" s="29" t="s">
        <v>0</v>
      </c>
      <c r="H2" s="29" t="s">
        <v>175</v>
      </c>
      <c r="J2" s="29" t="s">
        <v>268</v>
      </c>
      <c r="K2" s="29" t="s">
        <v>163</v>
      </c>
      <c r="L2" s="29" t="s">
        <v>271</v>
      </c>
      <c r="M2" s="29" t="s">
        <v>2</v>
      </c>
      <c r="N2" s="29" t="s">
        <v>3</v>
      </c>
      <c r="O2" s="29" t="s">
        <v>4</v>
      </c>
      <c r="P2" s="29" t="s">
        <v>5</v>
      </c>
      <c r="Q2" s="29" t="s">
        <v>6</v>
      </c>
      <c r="R2" s="29" t="s">
        <v>7</v>
      </c>
      <c r="S2" s="23" t="s">
        <v>8</v>
      </c>
      <c r="T2" s="23" t="s">
        <v>9</v>
      </c>
      <c r="U2" s="23" t="s">
        <v>10</v>
      </c>
      <c r="V2" s="23" t="s">
        <v>148</v>
      </c>
      <c r="W2" s="50" t="s">
        <v>272</v>
      </c>
    </row>
    <row r="3" spans="1:23" ht="16.2">
      <c r="G3" s="5" t="s">
        <v>2</v>
      </c>
      <c r="H3" s="13">
        <f t="shared" ref="H3:H12" si="0">SUMIFS($C:$C,$D:$D,G3)</f>
        <v>1968582.73</v>
      </c>
      <c r="J3" s="20" t="s">
        <v>151</v>
      </c>
      <c r="K3" s="19">
        <v>46023</v>
      </c>
      <c r="L3" s="19">
        <v>46053</v>
      </c>
      <c r="M3" s="13">
        <f>SUMIFS($D:$D,$E:$E,G$3,$A:$A,"&gt;="&amp;$N3,$A:$A,"&lt;="&amp;$O3)</f>
        <v>0</v>
      </c>
      <c r="N3" s="13">
        <f t="shared" ref="N3:N14" si="1">SUMIFS($C:$C,$D:$D,G$4,$A:$A,"&gt;="&amp;$K3,$A:$A,"&lt;="&amp;$L3)</f>
        <v>13043.5</v>
      </c>
      <c r="O3" s="13">
        <f>SUMIFS($C:$C,$D:$D,G$5,$A:$A,"&gt;="&amp;$K3,$A:$A,"&lt;="&amp;$L3)</f>
        <v>0</v>
      </c>
      <c r="P3" s="13">
        <f t="shared" ref="P3:P14" si="2">SUMIFS($C:$C,$D:$D,G$6,$A:$A,"&gt;="&amp;$K3,$A:$A,"&lt;="&amp;$L3)</f>
        <v>0</v>
      </c>
      <c r="Q3" s="13">
        <f t="shared" ref="Q3:Q14" si="3">SUMIFS($C:$C,$D:$D,G$7,$A:$A,"&gt;="&amp;$K3,$A:$A,"&lt;="&amp;$L3)</f>
        <v>0</v>
      </c>
      <c r="R3" s="13">
        <f t="shared" ref="R3:R14" si="4">SUMIFS($C:$C,$D:$D,G$8,$A:$A,"&gt;="&amp;$K3,$A:$A,"&lt;="&amp;$L3)</f>
        <v>0</v>
      </c>
      <c r="S3" s="13">
        <f t="shared" ref="S3:S14" si="5">SUMIFS($C:$C,$D:$D,G$9,$A:$A,"&gt;="&amp;$K3,$A:$A,"&lt;="&amp;$L3)</f>
        <v>0</v>
      </c>
      <c r="T3" s="13">
        <f t="shared" ref="T3:T14" si="6">SUMIFS($C:$C,$D:$D,G$10,$A:$A,"&gt;="&amp;$K3,$A:$A,"&lt;="&amp;$L3)</f>
        <v>0</v>
      </c>
      <c r="U3" s="13">
        <f t="shared" ref="U3:U14" si="7">SUMIFS($C:$C,$D:$D,G$11,$A:$A,"&gt;="&amp;$K3,$A:$A,"&lt;="&amp;$L3)</f>
        <v>0</v>
      </c>
      <c r="V3" s="13">
        <f t="shared" ref="V3:V14" si="8">SUMIFS($C:$C,$D:$D,G$12,$A:$A,"&gt;="&amp;$K3,$A:$A,"&lt;="&amp;$L3)</f>
        <v>0</v>
      </c>
      <c r="W3" s="28">
        <f>SUM(M3:V3)</f>
        <v>13043.5</v>
      </c>
    </row>
    <row r="4" spans="1:23" ht="16.2">
      <c r="A4" s="2">
        <v>46053</v>
      </c>
      <c r="B4" s="2" t="s">
        <v>2</v>
      </c>
      <c r="C4" s="18">
        <v>13043.5</v>
      </c>
      <c r="D4" t="s">
        <v>3</v>
      </c>
      <c r="E4" t="s">
        <v>249</v>
      </c>
      <c r="G4" s="5" t="s">
        <v>3</v>
      </c>
      <c r="H4" s="13">
        <f t="shared" si="0"/>
        <v>93834.409999999989</v>
      </c>
      <c r="J4" s="20" t="s">
        <v>152</v>
      </c>
      <c r="K4" s="19">
        <v>46054</v>
      </c>
      <c r="L4" s="19">
        <v>46081</v>
      </c>
      <c r="M4" s="13">
        <f t="shared" ref="M4:M14" si="9">SUMIFS($C:$C,$D:$D,G$3,$A:$A,"&gt;="&amp;$K4,$A:$A,"&lt;="&amp;$L4)</f>
        <v>271310</v>
      </c>
      <c r="N4" s="13">
        <f t="shared" si="1"/>
        <v>4162</v>
      </c>
      <c r="O4" s="13">
        <f t="shared" ref="O4:O14" si="10">SUMIFS($C:$C,$D:$D,I$5,$A:$A,"&gt;="&amp;$K4,$A:$A,"&lt;="&amp;$L4)</f>
        <v>0</v>
      </c>
      <c r="P4" s="13">
        <f t="shared" si="2"/>
        <v>19537.75</v>
      </c>
      <c r="Q4" s="13">
        <f t="shared" si="3"/>
        <v>0</v>
      </c>
      <c r="R4" s="13">
        <f t="shared" si="4"/>
        <v>0</v>
      </c>
      <c r="S4" s="13">
        <f t="shared" si="5"/>
        <v>0</v>
      </c>
      <c r="T4" s="13">
        <f t="shared" si="6"/>
        <v>0</v>
      </c>
      <c r="U4" s="13">
        <f t="shared" si="7"/>
        <v>0</v>
      </c>
      <c r="V4" s="13">
        <f t="shared" si="8"/>
        <v>0</v>
      </c>
      <c r="W4" s="28">
        <f t="shared" ref="W4:W14" si="11">SUM(M4:V4)</f>
        <v>295009.75</v>
      </c>
    </row>
    <row r="5" spans="1:23" ht="16.2">
      <c r="A5" s="2">
        <v>46053</v>
      </c>
      <c r="B5" s="2" t="s">
        <v>2</v>
      </c>
      <c r="C5" s="18">
        <v>269460</v>
      </c>
      <c r="D5" t="s">
        <v>2</v>
      </c>
      <c r="G5" s="5" t="s">
        <v>4</v>
      </c>
      <c r="H5" s="13">
        <f t="shared" si="0"/>
        <v>0</v>
      </c>
      <c r="J5" s="20" t="s">
        <v>153</v>
      </c>
      <c r="K5" s="19">
        <v>46082</v>
      </c>
      <c r="L5" s="19">
        <v>46112</v>
      </c>
      <c r="M5" s="13">
        <f t="shared" si="9"/>
        <v>312173.83</v>
      </c>
      <c r="N5" s="13">
        <f t="shared" si="1"/>
        <v>13126.17</v>
      </c>
      <c r="O5" s="13">
        <f t="shared" si="10"/>
        <v>0</v>
      </c>
      <c r="P5" s="13">
        <f t="shared" si="2"/>
        <v>0</v>
      </c>
      <c r="Q5" s="13">
        <f t="shared" si="3"/>
        <v>0</v>
      </c>
      <c r="R5" s="13">
        <f t="shared" si="4"/>
        <v>0</v>
      </c>
      <c r="S5" s="13">
        <f t="shared" si="5"/>
        <v>0</v>
      </c>
      <c r="T5" s="13">
        <f t="shared" si="6"/>
        <v>0</v>
      </c>
      <c r="U5" s="13">
        <f t="shared" si="7"/>
        <v>0</v>
      </c>
      <c r="V5" s="13">
        <f t="shared" si="8"/>
        <v>0</v>
      </c>
      <c r="W5" s="28">
        <f t="shared" si="11"/>
        <v>325300</v>
      </c>
    </row>
    <row r="6" spans="1:23" ht="16.2">
      <c r="A6" s="2">
        <v>46078</v>
      </c>
      <c r="B6" s="2" t="s">
        <v>207</v>
      </c>
      <c r="C6" s="18">
        <v>19537.75</v>
      </c>
      <c r="D6" t="s">
        <v>5</v>
      </c>
      <c r="E6" t="s">
        <v>209</v>
      </c>
      <c r="G6" s="5" t="s">
        <v>5</v>
      </c>
      <c r="H6" s="13">
        <f t="shared" si="0"/>
        <v>61079.25</v>
      </c>
      <c r="J6" s="20" t="s">
        <v>154</v>
      </c>
      <c r="K6" s="19">
        <v>46113</v>
      </c>
      <c r="L6" s="19">
        <v>46142</v>
      </c>
      <c r="M6" s="13">
        <f t="shared" si="9"/>
        <v>313750</v>
      </c>
      <c r="N6" s="13">
        <f t="shared" si="1"/>
        <v>19671.09</v>
      </c>
      <c r="O6" s="13">
        <f t="shared" si="10"/>
        <v>0</v>
      </c>
      <c r="P6" s="13">
        <f t="shared" si="2"/>
        <v>0</v>
      </c>
      <c r="Q6" s="13">
        <f t="shared" si="3"/>
        <v>0</v>
      </c>
      <c r="R6" s="13">
        <f t="shared" si="4"/>
        <v>0</v>
      </c>
      <c r="S6" s="13">
        <f t="shared" si="5"/>
        <v>0</v>
      </c>
      <c r="T6" s="13">
        <f t="shared" si="6"/>
        <v>0</v>
      </c>
      <c r="U6" s="13">
        <f t="shared" si="7"/>
        <v>0</v>
      </c>
      <c r="V6" s="13">
        <f t="shared" si="8"/>
        <v>0</v>
      </c>
      <c r="W6" s="28">
        <f t="shared" si="11"/>
        <v>333421.09000000003</v>
      </c>
    </row>
    <row r="7" spans="1:23" ht="16.2">
      <c r="A7" s="2">
        <v>46081</v>
      </c>
      <c r="B7" s="2" t="s">
        <v>2</v>
      </c>
      <c r="C7" s="18">
        <v>4162</v>
      </c>
      <c r="D7" t="s">
        <v>3</v>
      </c>
      <c r="E7" t="s">
        <v>250</v>
      </c>
      <c r="G7" s="5" t="s">
        <v>6</v>
      </c>
      <c r="H7" s="13">
        <f t="shared" si="0"/>
        <v>0</v>
      </c>
      <c r="J7" s="20" t="s">
        <v>155</v>
      </c>
      <c r="K7" s="19">
        <v>46143</v>
      </c>
      <c r="L7" s="19">
        <v>46173</v>
      </c>
      <c r="M7" s="13">
        <f t="shared" si="9"/>
        <v>321300</v>
      </c>
      <c r="N7" s="13">
        <f t="shared" si="1"/>
        <v>9806.25</v>
      </c>
      <c r="O7" s="13">
        <f t="shared" si="10"/>
        <v>0</v>
      </c>
      <c r="P7" s="13">
        <f t="shared" si="2"/>
        <v>19457.75</v>
      </c>
      <c r="Q7" s="13">
        <f t="shared" si="3"/>
        <v>0</v>
      </c>
      <c r="R7" s="13">
        <f t="shared" si="4"/>
        <v>0</v>
      </c>
      <c r="S7" s="13">
        <f t="shared" si="5"/>
        <v>0</v>
      </c>
      <c r="T7" s="13">
        <f t="shared" si="6"/>
        <v>0</v>
      </c>
      <c r="U7" s="13">
        <f t="shared" si="7"/>
        <v>0</v>
      </c>
      <c r="V7" s="13">
        <f t="shared" si="8"/>
        <v>0</v>
      </c>
      <c r="W7" s="28">
        <f t="shared" si="11"/>
        <v>350564</v>
      </c>
    </row>
    <row r="8" spans="1:23" ht="16.2">
      <c r="A8" s="2">
        <v>46081</v>
      </c>
      <c r="B8" s="2" t="s">
        <v>2</v>
      </c>
      <c r="C8" s="18">
        <v>271310</v>
      </c>
      <c r="D8" t="s">
        <v>2</v>
      </c>
      <c r="G8" s="5" t="s">
        <v>7</v>
      </c>
      <c r="H8" s="13">
        <f t="shared" si="0"/>
        <v>0</v>
      </c>
      <c r="J8" s="20" t="s">
        <v>156</v>
      </c>
      <c r="K8" s="19">
        <v>46174</v>
      </c>
      <c r="L8" s="19">
        <v>46203</v>
      </c>
      <c r="M8" s="13">
        <f t="shared" si="9"/>
        <v>320900</v>
      </c>
      <c r="N8" s="13">
        <f t="shared" si="1"/>
        <v>28033.07</v>
      </c>
      <c r="O8" s="13">
        <f t="shared" si="10"/>
        <v>0</v>
      </c>
      <c r="P8" s="13">
        <f t="shared" si="2"/>
        <v>0</v>
      </c>
      <c r="Q8" s="13">
        <f t="shared" si="3"/>
        <v>0</v>
      </c>
      <c r="R8" s="13">
        <f t="shared" si="4"/>
        <v>0</v>
      </c>
      <c r="S8" s="13">
        <f t="shared" si="5"/>
        <v>0</v>
      </c>
      <c r="T8" s="13">
        <f t="shared" si="6"/>
        <v>0</v>
      </c>
      <c r="U8" s="13">
        <f t="shared" si="7"/>
        <v>0</v>
      </c>
      <c r="V8" s="13">
        <f t="shared" si="8"/>
        <v>0</v>
      </c>
      <c r="W8" s="28">
        <f t="shared" si="11"/>
        <v>348933.07</v>
      </c>
    </row>
    <row r="9" spans="1:23" ht="16.2">
      <c r="A9" s="2">
        <v>46112</v>
      </c>
      <c r="B9" s="2" t="s">
        <v>2</v>
      </c>
      <c r="C9" s="18">
        <v>13126.17</v>
      </c>
      <c r="D9" t="s">
        <v>3</v>
      </c>
      <c r="E9" t="s">
        <v>251</v>
      </c>
      <c r="G9" s="5" t="s">
        <v>8</v>
      </c>
      <c r="H9" s="13">
        <f t="shared" si="0"/>
        <v>0</v>
      </c>
      <c r="I9" t="s">
        <v>111</v>
      </c>
      <c r="J9" s="20" t="s">
        <v>157</v>
      </c>
      <c r="K9" s="19">
        <v>46204</v>
      </c>
      <c r="L9" s="19">
        <v>46234</v>
      </c>
      <c r="M9" s="13">
        <f t="shared" si="9"/>
        <v>159688.9</v>
      </c>
      <c r="N9" s="13">
        <f t="shared" si="1"/>
        <v>5992.33</v>
      </c>
      <c r="O9" s="13">
        <f t="shared" si="10"/>
        <v>0</v>
      </c>
      <c r="P9" s="13">
        <f t="shared" si="2"/>
        <v>2826</v>
      </c>
      <c r="Q9" s="13">
        <f t="shared" si="3"/>
        <v>0</v>
      </c>
      <c r="R9" s="13">
        <f t="shared" si="4"/>
        <v>0</v>
      </c>
      <c r="S9" s="13">
        <f t="shared" si="5"/>
        <v>0</v>
      </c>
      <c r="T9" s="13">
        <f t="shared" si="6"/>
        <v>0</v>
      </c>
      <c r="U9" s="13">
        <f t="shared" si="7"/>
        <v>0</v>
      </c>
      <c r="V9" s="13">
        <f t="shared" si="8"/>
        <v>900</v>
      </c>
      <c r="W9" s="28">
        <f t="shared" si="11"/>
        <v>169407.22999999998</v>
      </c>
    </row>
    <row r="10" spans="1:23" ht="16.2">
      <c r="A10" s="2">
        <v>46112</v>
      </c>
      <c r="B10" s="2" t="s">
        <v>2</v>
      </c>
      <c r="C10" s="18">
        <v>312173.83</v>
      </c>
      <c r="D10" t="s">
        <v>2</v>
      </c>
      <c r="G10" s="5" t="s">
        <v>9</v>
      </c>
      <c r="H10" s="13">
        <f t="shared" si="0"/>
        <v>0</v>
      </c>
      <c r="J10" s="20" t="s">
        <v>158</v>
      </c>
      <c r="K10" s="19">
        <v>46235</v>
      </c>
      <c r="L10" s="19">
        <v>46265</v>
      </c>
      <c r="M10" s="13">
        <f t="shared" si="9"/>
        <v>0</v>
      </c>
      <c r="N10" s="13">
        <f t="shared" si="1"/>
        <v>0</v>
      </c>
      <c r="O10" s="13">
        <f t="shared" si="10"/>
        <v>0</v>
      </c>
      <c r="P10" s="13">
        <f t="shared" si="2"/>
        <v>19257.75</v>
      </c>
      <c r="Q10" s="13">
        <f t="shared" si="3"/>
        <v>0</v>
      </c>
      <c r="R10" s="13">
        <f t="shared" si="4"/>
        <v>0</v>
      </c>
      <c r="S10" s="13">
        <f t="shared" si="5"/>
        <v>0</v>
      </c>
      <c r="T10" s="13">
        <f t="shared" si="6"/>
        <v>0</v>
      </c>
      <c r="U10" s="13">
        <f t="shared" si="7"/>
        <v>0</v>
      </c>
      <c r="V10" s="13">
        <f t="shared" si="8"/>
        <v>0</v>
      </c>
      <c r="W10" s="28">
        <f t="shared" si="11"/>
        <v>19257.75</v>
      </c>
    </row>
    <row r="11" spans="1:23" ht="16.2">
      <c r="A11" s="2">
        <v>46142</v>
      </c>
      <c r="B11" s="2" t="s">
        <v>2</v>
      </c>
      <c r="C11" s="18">
        <v>19671.09</v>
      </c>
      <c r="D11" t="s">
        <v>3</v>
      </c>
      <c r="E11" t="s">
        <v>252</v>
      </c>
      <c r="G11" s="5" t="s">
        <v>10</v>
      </c>
      <c r="H11" s="13">
        <f t="shared" si="0"/>
        <v>0</v>
      </c>
      <c r="J11" s="20" t="s">
        <v>159</v>
      </c>
      <c r="K11" s="19">
        <v>46266</v>
      </c>
      <c r="L11" s="19">
        <v>46295</v>
      </c>
      <c r="M11" s="13">
        <f t="shared" si="9"/>
        <v>0</v>
      </c>
      <c r="N11" s="13">
        <f t="shared" si="1"/>
        <v>0</v>
      </c>
      <c r="O11" s="13">
        <f t="shared" si="10"/>
        <v>0</v>
      </c>
      <c r="P11" s="13">
        <f t="shared" si="2"/>
        <v>0</v>
      </c>
      <c r="Q11" s="13">
        <f t="shared" si="3"/>
        <v>0</v>
      </c>
      <c r="R11" s="13">
        <f t="shared" si="4"/>
        <v>0</v>
      </c>
      <c r="S11" s="13">
        <f t="shared" si="5"/>
        <v>0</v>
      </c>
      <c r="T11" s="13">
        <f t="shared" si="6"/>
        <v>0</v>
      </c>
      <c r="U11" s="13">
        <f t="shared" si="7"/>
        <v>0</v>
      </c>
      <c r="V11" s="13">
        <f t="shared" si="8"/>
        <v>0</v>
      </c>
      <c r="W11" s="28">
        <f t="shared" si="11"/>
        <v>0</v>
      </c>
    </row>
    <row r="12" spans="1:23" ht="16.2">
      <c r="A12" s="2">
        <v>46142</v>
      </c>
      <c r="B12" s="2" t="s">
        <v>2</v>
      </c>
      <c r="C12" s="18">
        <v>313750</v>
      </c>
      <c r="D12" t="s">
        <v>2</v>
      </c>
      <c r="G12" s="5" t="s">
        <v>148</v>
      </c>
      <c r="H12" s="13">
        <f t="shared" si="0"/>
        <v>900</v>
      </c>
      <c r="J12" s="20" t="s">
        <v>160</v>
      </c>
      <c r="K12" s="19">
        <v>46296</v>
      </c>
      <c r="L12" s="19">
        <v>46326</v>
      </c>
      <c r="M12" s="13">
        <f t="shared" si="9"/>
        <v>0</v>
      </c>
      <c r="N12" s="13">
        <f t="shared" si="1"/>
        <v>0</v>
      </c>
      <c r="O12" s="13">
        <f t="shared" si="10"/>
        <v>0</v>
      </c>
      <c r="P12" s="13">
        <f t="shared" si="2"/>
        <v>0</v>
      </c>
      <c r="Q12" s="13">
        <f t="shared" si="3"/>
        <v>0</v>
      </c>
      <c r="R12" s="13">
        <f t="shared" si="4"/>
        <v>0</v>
      </c>
      <c r="S12" s="13">
        <f t="shared" si="5"/>
        <v>0</v>
      </c>
      <c r="T12" s="13">
        <f t="shared" si="6"/>
        <v>0</v>
      </c>
      <c r="U12" s="13">
        <f t="shared" si="7"/>
        <v>0</v>
      </c>
      <c r="V12" s="13">
        <f t="shared" si="8"/>
        <v>0</v>
      </c>
      <c r="W12" s="28">
        <f t="shared" si="11"/>
        <v>0</v>
      </c>
    </row>
    <row r="13" spans="1:23" ht="16.2">
      <c r="A13" s="2">
        <v>46147</v>
      </c>
      <c r="B13" s="2" t="s">
        <v>207</v>
      </c>
      <c r="C13" s="18">
        <v>19257.75</v>
      </c>
      <c r="D13" t="s">
        <v>5</v>
      </c>
      <c r="E13" t="s">
        <v>209</v>
      </c>
      <c r="G13" s="5"/>
      <c r="H13" s="13"/>
      <c r="J13" s="20" t="s">
        <v>161</v>
      </c>
      <c r="K13" s="19">
        <v>46327</v>
      </c>
      <c r="L13" s="19">
        <v>46356</v>
      </c>
      <c r="M13" s="13">
        <f t="shared" si="9"/>
        <v>0</v>
      </c>
      <c r="N13" s="13">
        <f t="shared" si="1"/>
        <v>0</v>
      </c>
      <c r="O13" s="13">
        <f t="shared" si="10"/>
        <v>0</v>
      </c>
      <c r="P13" s="13">
        <f t="shared" si="2"/>
        <v>0</v>
      </c>
      <c r="Q13" s="13">
        <f t="shared" si="3"/>
        <v>0</v>
      </c>
      <c r="R13" s="13">
        <f t="shared" si="4"/>
        <v>0</v>
      </c>
      <c r="S13" s="13">
        <f t="shared" si="5"/>
        <v>0</v>
      </c>
      <c r="T13" s="13">
        <f t="shared" si="6"/>
        <v>0</v>
      </c>
      <c r="U13" s="13">
        <f t="shared" si="7"/>
        <v>0</v>
      </c>
      <c r="V13" s="13">
        <f t="shared" si="8"/>
        <v>0</v>
      </c>
      <c r="W13" s="28">
        <f t="shared" si="11"/>
        <v>0</v>
      </c>
    </row>
    <row r="14" spans="1:23" ht="16.2">
      <c r="A14" s="2">
        <v>46148</v>
      </c>
      <c r="B14" s="2" t="s">
        <v>207</v>
      </c>
      <c r="C14" s="18">
        <v>200</v>
      </c>
      <c r="D14" t="s">
        <v>5</v>
      </c>
      <c r="E14" t="s">
        <v>208</v>
      </c>
      <c r="J14" s="20" t="s">
        <v>162</v>
      </c>
      <c r="K14" s="19">
        <v>46357</v>
      </c>
      <c r="L14" s="19">
        <v>46387</v>
      </c>
      <c r="M14" s="13">
        <f t="shared" si="9"/>
        <v>0</v>
      </c>
      <c r="N14" s="13">
        <f t="shared" si="1"/>
        <v>0</v>
      </c>
      <c r="O14" s="13">
        <f t="shared" si="10"/>
        <v>0</v>
      </c>
      <c r="P14" s="13">
        <f t="shared" si="2"/>
        <v>0</v>
      </c>
      <c r="Q14" s="13">
        <f t="shared" si="3"/>
        <v>0</v>
      </c>
      <c r="R14" s="13">
        <f t="shared" si="4"/>
        <v>0</v>
      </c>
      <c r="S14" s="13">
        <f t="shared" si="5"/>
        <v>0</v>
      </c>
      <c r="T14" s="13">
        <f t="shared" si="6"/>
        <v>0</v>
      </c>
      <c r="U14" s="13">
        <f t="shared" si="7"/>
        <v>0</v>
      </c>
      <c r="V14" s="13">
        <f t="shared" si="8"/>
        <v>0</v>
      </c>
      <c r="W14" s="28">
        <f t="shared" si="11"/>
        <v>0</v>
      </c>
    </row>
    <row r="15" spans="1:23" ht="16.2">
      <c r="A15" s="2">
        <v>46173</v>
      </c>
      <c r="B15" s="2" t="s">
        <v>2</v>
      </c>
      <c r="C15" s="18">
        <v>9806.25</v>
      </c>
      <c r="D15" t="s">
        <v>3</v>
      </c>
      <c r="E15" t="s">
        <v>254</v>
      </c>
      <c r="H15" s="38">
        <f>SUM(H3:H12)</f>
        <v>2124396.3899999997</v>
      </c>
      <c r="J15" s="162" t="s">
        <v>174</v>
      </c>
      <c r="K15" s="162"/>
      <c r="L15" s="162"/>
      <c r="M15" s="49">
        <f>SUM(M3:M14)</f>
        <v>1699122.73</v>
      </c>
      <c r="N15" s="49">
        <f t="shared" ref="N15:V15" si="12">SUM(N3:N14)</f>
        <v>93834.409999999989</v>
      </c>
      <c r="O15" s="49">
        <f t="shared" si="12"/>
        <v>0</v>
      </c>
      <c r="P15" s="49">
        <f t="shared" si="12"/>
        <v>61079.25</v>
      </c>
      <c r="Q15" s="49">
        <f t="shared" si="12"/>
        <v>0</v>
      </c>
      <c r="R15" s="49">
        <f t="shared" si="12"/>
        <v>0</v>
      </c>
      <c r="S15" s="49">
        <f t="shared" si="12"/>
        <v>0</v>
      </c>
      <c r="T15" s="49">
        <f t="shared" si="12"/>
        <v>0</v>
      </c>
      <c r="U15" s="49">
        <f t="shared" si="12"/>
        <v>0</v>
      </c>
      <c r="V15" s="49">
        <f t="shared" si="12"/>
        <v>900</v>
      </c>
      <c r="W15" s="51">
        <f>SUM(W3:W14)</f>
        <v>1854936.3900000001</v>
      </c>
    </row>
    <row r="16" spans="1:23">
      <c r="A16" s="2">
        <v>46173</v>
      </c>
      <c r="B16" s="2" t="s">
        <v>2</v>
      </c>
      <c r="C16" s="18">
        <v>321300</v>
      </c>
      <c r="D16" t="s">
        <v>2</v>
      </c>
      <c r="H16" s="35">
        <v>38</v>
      </c>
    </row>
    <row r="17" spans="1:8">
      <c r="A17" s="2">
        <v>46203</v>
      </c>
      <c r="B17" s="2" t="s">
        <v>2</v>
      </c>
      <c r="C17" s="18">
        <v>28033.07</v>
      </c>
      <c r="D17" t="s">
        <v>3</v>
      </c>
      <c r="E17" t="s">
        <v>255</v>
      </c>
      <c r="G17" s="23" t="s">
        <v>174</v>
      </c>
      <c r="H17" s="135">
        <f>H15/H16</f>
        <v>55905.168157894725</v>
      </c>
    </row>
    <row r="18" spans="1:8">
      <c r="A18" s="2">
        <v>46203</v>
      </c>
      <c r="B18" s="2" t="s">
        <v>2</v>
      </c>
      <c r="C18" s="18">
        <v>320900</v>
      </c>
      <c r="D18" t="s">
        <v>2</v>
      </c>
    </row>
    <row r="19" spans="1:8">
      <c r="A19" s="2">
        <v>46206</v>
      </c>
      <c r="B19" s="2" t="s">
        <v>2</v>
      </c>
      <c r="C19" s="18">
        <v>5992.33</v>
      </c>
      <c r="D19" t="s">
        <v>3</v>
      </c>
      <c r="E19" t="s">
        <v>256</v>
      </c>
    </row>
    <row r="20" spans="1:8">
      <c r="A20" s="2">
        <v>46206</v>
      </c>
      <c r="B20" s="2" t="s">
        <v>2</v>
      </c>
      <c r="C20" s="18">
        <v>159688.9</v>
      </c>
      <c r="D20" t="s">
        <v>2</v>
      </c>
      <c r="E20" t="s">
        <v>257</v>
      </c>
    </row>
    <row r="21" spans="1:8">
      <c r="A21" s="2">
        <v>46209</v>
      </c>
      <c r="B21" s="2" t="s">
        <v>149</v>
      </c>
      <c r="C21" s="18">
        <v>900</v>
      </c>
      <c r="D21" t="s">
        <v>148</v>
      </c>
      <c r="E21" t="s">
        <v>150</v>
      </c>
    </row>
    <row r="22" spans="1:8">
      <c r="A22" s="2">
        <v>46210</v>
      </c>
      <c r="B22" s="2" t="s">
        <v>207</v>
      </c>
      <c r="C22" s="18">
        <v>2826</v>
      </c>
      <c r="D22" t="s">
        <v>5</v>
      </c>
      <c r="E22" t="s">
        <v>210</v>
      </c>
    </row>
    <row r="23" spans="1:8">
      <c r="A23" s="2">
        <v>46235</v>
      </c>
      <c r="B23" s="2" t="s">
        <v>207</v>
      </c>
      <c r="C23" s="18">
        <v>19257.75</v>
      </c>
      <c r="D23" t="s">
        <v>5</v>
      </c>
      <c r="E23" t="s">
        <v>209</v>
      </c>
    </row>
    <row r="24" spans="1:8">
      <c r="A24" s="2"/>
      <c r="B24" s="2"/>
      <c r="C24" s="18"/>
    </row>
    <row r="27" spans="1:8">
      <c r="C27" s="17">
        <f>SUM(C4:C26)</f>
        <v>2124396.39</v>
      </c>
    </row>
  </sheetData>
  <autoFilter ref="A2:D2" xr:uid="{00000000-0001-0000-0100-000000000000}"/>
  <mergeCells count="4">
    <mergeCell ref="G1:H1"/>
    <mergeCell ref="A1:E1"/>
    <mergeCell ref="J15:L15"/>
    <mergeCell ref="J1:W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FB238-6BC8-4A2A-AA7C-4AE4F66D4AF7}">
  <sheetPr>
    <tabColor theme="3"/>
  </sheetPr>
  <dimension ref="A1:AS173"/>
  <sheetViews>
    <sheetView zoomScaleNormal="100" workbookViewId="0">
      <selection activeCell="F104" sqref="F104"/>
    </sheetView>
  </sheetViews>
  <sheetFormatPr defaultRowHeight="14.4"/>
  <cols>
    <col min="1" max="1" width="11.21875" customWidth="1"/>
    <col min="2" max="2" width="24" customWidth="1"/>
    <col min="3" max="3" width="13.5546875" customWidth="1"/>
    <col min="4" max="4" width="12" customWidth="1"/>
    <col min="5" max="5" width="14.44140625" customWidth="1"/>
    <col min="6" max="6" width="27.88671875" customWidth="1"/>
    <col min="7" max="7" width="19.5546875" customWidth="1"/>
    <col min="8" max="8" width="6.21875" style="58" customWidth="1"/>
    <col min="9" max="9" width="48.21875" customWidth="1"/>
    <col min="10" max="10" width="13.33203125" customWidth="1"/>
    <col min="13" max="13" width="29.109375" customWidth="1"/>
    <col min="14" max="14" width="15" customWidth="1"/>
    <col min="15" max="17" width="16.6640625" customWidth="1"/>
    <col min="20" max="20" width="12" customWidth="1"/>
    <col min="21" max="21" width="11.77734375" customWidth="1"/>
    <col min="22" max="22" width="17.88671875" customWidth="1"/>
    <col min="23" max="23" width="17.77734375" customWidth="1"/>
    <col min="24" max="24" width="16.21875" customWidth="1"/>
    <col min="25" max="25" width="12.21875" customWidth="1"/>
    <col min="26" max="26" width="15.77734375" customWidth="1"/>
    <col min="27" max="27" width="13.6640625" customWidth="1"/>
    <col min="28" max="28" width="15.109375" customWidth="1"/>
    <col min="29" max="29" width="13.5546875" customWidth="1"/>
    <col min="30" max="30" width="16.77734375" customWidth="1"/>
    <col min="31" max="31" width="19.21875" customWidth="1"/>
    <col min="32" max="32" width="17" customWidth="1"/>
    <col min="33" max="44" width="16.77734375" customWidth="1"/>
    <col min="45" max="45" width="18" customWidth="1"/>
  </cols>
  <sheetData>
    <row r="1" spans="1:45">
      <c r="A1" s="160" t="s">
        <v>269</v>
      </c>
      <c r="B1" s="160"/>
      <c r="C1" s="160"/>
      <c r="D1" s="160"/>
      <c r="E1" s="160"/>
      <c r="F1" s="160"/>
      <c r="G1" s="160"/>
      <c r="H1" s="160"/>
      <c r="I1" s="160"/>
      <c r="J1" s="160"/>
      <c r="M1" s="160" t="s">
        <v>164</v>
      </c>
      <c r="N1" s="160"/>
      <c r="O1" s="160"/>
      <c r="P1" s="133"/>
      <c r="Q1" s="79"/>
      <c r="S1" s="160" t="s">
        <v>273</v>
      </c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</row>
    <row r="2" spans="1:45">
      <c r="A2" s="30" t="s">
        <v>87</v>
      </c>
      <c r="B2" s="30" t="s">
        <v>1</v>
      </c>
      <c r="C2" s="30" t="s">
        <v>139</v>
      </c>
      <c r="D2" s="30" t="s">
        <v>110</v>
      </c>
      <c r="E2" s="30" t="s">
        <v>109</v>
      </c>
      <c r="F2" s="30" t="s">
        <v>0</v>
      </c>
      <c r="G2" s="30" t="s">
        <v>112</v>
      </c>
      <c r="H2" s="31" t="s">
        <v>290</v>
      </c>
      <c r="I2" s="30" t="s">
        <v>147</v>
      </c>
      <c r="J2" s="30" t="s">
        <v>200</v>
      </c>
      <c r="M2" s="31" t="s">
        <v>0</v>
      </c>
      <c r="N2" s="31" t="s">
        <v>110</v>
      </c>
      <c r="O2" s="31" t="s">
        <v>109</v>
      </c>
      <c r="P2" s="31" t="s">
        <v>139</v>
      </c>
      <c r="Q2" s="142"/>
      <c r="S2" s="29" t="s">
        <v>268</v>
      </c>
      <c r="T2" s="29" t="s">
        <v>163</v>
      </c>
      <c r="U2" s="29" t="s">
        <v>271</v>
      </c>
      <c r="V2" s="29" t="str">
        <f>M3</f>
        <v>Scharnieren</v>
      </c>
      <c r="W2" s="29" t="str">
        <f>M4</f>
        <v>Ladegeleiders</v>
      </c>
      <c r="X2" s="29" t="str">
        <f>M5</f>
        <v>Grepen</v>
      </c>
      <c r="Y2" s="29" t="str">
        <f>M6</f>
        <v xml:space="preserve">Tip-on </v>
      </c>
      <c r="Z2" s="29" t="str">
        <f>M7</f>
        <v>Poten</v>
      </c>
      <c r="AA2" s="29" t="str">
        <f>M8</f>
        <v>Plankendrager</v>
      </c>
      <c r="AB2" s="23" t="str">
        <f>M9</f>
        <v>Schroeven</v>
      </c>
      <c r="AC2" s="23" t="str">
        <f>M10</f>
        <v>Lijm</v>
      </c>
      <c r="AD2" s="23" t="str">
        <f>M11</f>
        <v>Kit</v>
      </c>
      <c r="AE2" s="23" t="str">
        <f>M12</f>
        <v>Verf</v>
      </c>
      <c r="AF2" s="23" t="str">
        <f>M13</f>
        <v>Spijkers</v>
      </c>
      <c r="AG2" s="23" t="str">
        <f>M14</f>
        <v>Lak</v>
      </c>
      <c r="AH2" s="23" t="str">
        <f>M15</f>
        <v>Schuurmateriaal</v>
      </c>
      <c r="AI2" s="23" t="str">
        <f>M16</f>
        <v>Tape</v>
      </c>
      <c r="AJ2" s="23" t="str">
        <f>M17</f>
        <v>Schoonmaak- &amp; poetsmaterialen</v>
      </c>
      <c r="AK2" s="23" t="str">
        <f>M18</f>
        <v>Kantband</v>
      </c>
      <c r="AL2" s="23" t="str">
        <f>M19</f>
        <v>Verfbenodigheden</v>
      </c>
      <c r="AM2" s="23" t="str">
        <f>M20</f>
        <v>Spiegelglas</v>
      </c>
      <c r="AN2" s="23" t="str">
        <f>M21</f>
        <v>LED-verlichting</v>
      </c>
      <c r="AO2" s="23" t="str">
        <f>M22</f>
        <v>Floatblank (glas)</v>
      </c>
      <c r="AP2" s="23" t="str">
        <f>M23</f>
        <v>Bevestigingsmateriaal</v>
      </c>
      <c r="AQ2" s="23" t="str">
        <f>M24</f>
        <v>Sanitaire</v>
      </c>
      <c r="AR2" s="23" t="str">
        <f>M25</f>
        <v>Afdek- &amp; beschermmateriaal</v>
      </c>
      <c r="AS2" s="50" t="s">
        <v>272</v>
      </c>
    </row>
    <row r="3" spans="1:45" ht="16.2">
      <c r="A3" s="2">
        <v>46029</v>
      </c>
      <c r="B3" s="2" t="s">
        <v>95</v>
      </c>
      <c r="C3" s="63"/>
      <c r="D3" s="33">
        <v>16.89</v>
      </c>
      <c r="E3" s="63"/>
      <c r="F3" s="63" t="s">
        <v>353</v>
      </c>
      <c r="G3" s="63" t="s">
        <v>443</v>
      </c>
      <c r="H3" s="134"/>
      <c r="I3" s="63" t="s">
        <v>948</v>
      </c>
      <c r="J3" s="63"/>
      <c r="M3" s="5" t="s">
        <v>17</v>
      </c>
      <c r="N3" s="15">
        <f t="shared" ref="N3:N25" si="0">SUMIFS($D:$D,$F:$F,M3)</f>
        <v>0</v>
      </c>
      <c r="O3" s="13">
        <f t="shared" ref="O3:O25" si="1">SUMIFS($E:$E,$F:$F,M3)</f>
        <v>15500</v>
      </c>
      <c r="P3" s="14">
        <f t="shared" ref="P3:P25" si="2">SUMIFS($C:$C,$F:$F,M3)</f>
        <v>3536.35</v>
      </c>
      <c r="Q3" s="14"/>
      <c r="S3" s="20" t="s">
        <v>151</v>
      </c>
      <c r="T3" s="19">
        <v>46023</v>
      </c>
      <c r="U3" s="19">
        <v>46053</v>
      </c>
      <c r="V3" s="13">
        <f t="shared" ref="V3:V14" si="3">SUMIFS($E:$E,$F:$F,M$3,$A:$A,"&gt;="&amp;$T3,$A:$A,"&lt;="&amp;$U3)</f>
        <v>0</v>
      </c>
      <c r="W3" s="13">
        <f t="shared" ref="W3:W14" si="4">SUMIFS($E:$E,$F:$F,M$4,$A:$A,"&gt;="&amp;$T3,$A:$A,"&lt;="&amp;$U3)</f>
        <v>9300</v>
      </c>
      <c r="X3" s="13">
        <f t="shared" ref="X3:X14" si="5">SUMIFS($E:$E,$F:$F,M$5,$A:$A,"&gt;="&amp;$T3,$A:$A,"&lt;="&amp;$U3)</f>
        <v>4500</v>
      </c>
      <c r="Y3" s="13">
        <f t="shared" ref="Y3:Y14" si="6">SUMIFS($E:$E,$F:$F,M$6,$A:$A,"&gt;="&amp;$T3,$A:$A,"&lt;="&amp;$U3)</f>
        <v>0</v>
      </c>
      <c r="Z3" s="13">
        <f t="shared" ref="Z3:Z14" si="7">SUMIFS($E:$E,$F:$F,M$7,$A:$A,"&gt;="&amp;$T3,$A:$A,"&lt;="&amp;$U3)</f>
        <v>0</v>
      </c>
      <c r="AA3" s="13">
        <f t="shared" ref="AA3:AA14" si="8">SUMIFS($E:$E,$F:$F,M$8,$A:$A,"&gt;="&amp;$T3,$A:$A,"&lt;="&amp;$U3)</f>
        <v>0</v>
      </c>
      <c r="AB3" s="13">
        <f t="shared" ref="AB3:AB14" si="9">SUMIFS($E:$E,$F:$F,M$9,$A:$A,"&gt;="&amp;$T3,$A:$A,"&lt;="&amp;$U3)</f>
        <v>125</v>
      </c>
      <c r="AC3" s="13">
        <f t="shared" ref="AC3:AC14" si="10">SUMIFS($E:$E,$F:$F,M$10,$A:$A,"&gt;="&amp;$T3,$A:$A,"&lt;="&amp;$U3)</f>
        <v>0</v>
      </c>
      <c r="AD3" s="13">
        <f t="shared" ref="AD3:AD14" si="11">SUMIFS($E:$E,$F:$F,M$11,$A:$A,"&gt;="&amp;$T3,$A:$A,"&lt;="&amp;$U3)</f>
        <v>17605</v>
      </c>
      <c r="AE3" s="13">
        <f t="shared" ref="AE3:AE14" si="12">SUMIFS($E:$E,$F:$F,M$12,$A:$A,"&gt;="&amp;$T3,$A:$A,"&lt;="&amp;$U3)</f>
        <v>15043.79</v>
      </c>
      <c r="AF3" s="13">
        <f t="shared" ref="AF3:AF14" si="13">SUMIFS($E:$E,$F:$F,M$13,$A:$A,"&gt;="&amp;$T3,$A:$A,"&lt;="&amp;$U3)</f>
        <v>270</v>
      </c>
      <c r="AG3" s="13">
        <f t="shared" ref="AG3:AG14" si="14">SUMIFS($E:$E,$F:$F,M$14,$A:$A,"&gt;="&amp;$T3,$A:$A,"&lt;="&amp;$U3)</f>
        <v>0</v>
      </c>
      <c r="AH3" s="13">
        <f t="shared" ref="AH3:AH14" si="15">SUMIFS($E:$E,$F:$F,M$15,$A:$A,"&gt;="&amp;$T3,$A:$A,"&lt;="&amp;$U3)</f>
        <v>5175</v>
      </c>
      <c r="AI3" s="13">
        <f t="shared" ref="AI3:AI14" si="16">SUMIFS($E:$E,$F:$F,M$16,$A:$A,"&gt;="&amp;$T3,$A:$A,"&lt;="&amp;$U3)</f>
        <v>1500</v>
      </c>
      <c r="AJ3" s="13">
        <f t="shared" ref="AJ3:AJ14" si="17">SUMIFS($E:$E,$F:$F,M$17,$A:$A,"&gt;="&amp;$T3,$A:$A,"&lt;="&amp;$U3)</f>
        <v>1002.5</v>
      </c>
      <c r="AK3" s="13">
        <f t="shared" ref="AK3:AK14" si="18">SUMIFS($E:$E,$F:$F,M$18,$A:$A,"&gt;="&amp;$T3,$A:$A,"&lt;="&amp;$U3)</f>
        <v>700</v>
      </c>
      <c r="AL3" s="13">
        <f t="shared" ref="AL3:AL14" si="19">SUMIFS($E:$E,$F:$F,M$19,$A:$A,"&gt;="&amp;$T3,$A:$A,"&lt;="&amp;$U3)</f>
        <v>43305</v>
      </c>
      <c r="AM3" s="13">
        <f t="shared" ref="AM3:AM14" si="20">SUMIFS($E:$E,$F:$F,M$20,$A:$A,"&gt;="&amp;$T3,$A:$A,"&lt;="&amp;$U3)</f>
        <v>8100</v>
      </c>
      <c r="AN3" s="13">
        <f t="shared" ref="AN3:AN14" si="21">SUMIFS($E:$E,$F:$F,M$21,$A:$A,"&gt;="&amp;$T3,$A:$A,"&lt;="&amp;$U3)</f>
        <v>0</v>
      </c>
      <c r="AO3" s="13">
        <f t="shared" ref="AO3:AO14" si="22">SUMIFS($E:$E,$F:$F,M$22,$A:$A,"&gt;="&amp;$T3,$A:$A,"&lt;="&amp;$U3)</f>
        <v>0</v>
      </c>
      <c r="AP3" s="13">
        <f t="shared" ref="AP3:AP14" si="23">SUMIFS($E:$E,$F:$F,M$23,$A:$A,"&gt;="&amp;$T3,$A:$A,"&lt;="&amp;$U3)</f>
        <v>3650</v>
      </c>
      <c r="AQ3" s="13">
        <f t="shared" ref="AQ3:AQ14" si="24">SUMIFS($E:$E,$F:$F,M$24,$A:$A,"&gt;="&amp;$T3,$A:$A,"&lt;="&amp;$U3)</f>
        <v>150</v>
      </c>
      <c r="AR3" s="13">
        <f t="shared" ref="AR3:AR14" si="25">SUMIFS($E:$E,$F:$F,M$25,$A:$A,"&gt;="&amp;$T3,$A:$A,"&lt;="&amp;$U3)</f>
        <v>915</v>
      </c>
      <c r="AS3" s="28">
        <f>SUM(V3:AR3)</f>
        <v>111341.29000000001</v>
      </c>
    </row>
    <row r="4" spans="1:45" ht="16.2">
      <c r="A4" s="2">
        <v>46030</v>
      </c>
      <c r="B4" s="2" t="s">
        <v>230</v>
      </c>
      <c r="C4" s="63"/>
      <c r="D4" s="33"/>
      <c r="E4" s="4">
        <v>5125</v>
      </c>
      <c r="F4" s="63" t="s">
        <v>244</v>
      </c>
      <c r="G4" s="63"/>
      <c r="H4" s="134"/>
      <c r="I4" s="63" t="s">
        <v>975</v>
      </c>
      <c r="J4" s="63"/>
      <c r="M4" s="5" t="s">
        <v>18</v>
      </c>
      <c r="N4" s="15">
        <f t="shared" si="0"/>
        <v>0</v>
      </c>
      <c r="O4" s="13">
        <f t="shared" si="1"/>
        <v>204745</v>
      </c>
      <c r="P4" s="14">
        <f t="shared" si="2"/>
        <v>672.4</v>
      </c>
      <c r="Q4" s="14"/>
      <c r="S4" s="20" t="s">
        <v>152</v>
      </c>
      <c r="T4" s="19">
        <v>46054</v>
      </c>
      <c r="U4" s="19">
        <v>46081</v>
      </c>
      <c r="V4" s="13">
        <f t="shared" si="3"/>
        <v>0</v>
      </c>
      <c r="W4" s="13">
        <f t="shared" si="4"/>
        <v>45400</v>
      </c>
      <c r="X4" s="13">
        <f t="shared" si="5"/>
        <v>0</v>
      </c>
      <c r="Y4" s="13">
        <f t="shared" si="6"/>
        <v>0</v>
      </c>
      <c r="Z4" s="13">
        <f t="shared" si="7"/>
        <v>0</v>
      </c>
      <c r="AA4" s="13">
        <f t="shared" si="8"/>
        <v>0</v>
      </c>
      <c r="AB4" s="13">
        <f t="shared" si="9"/>
        <v>0</v>
      </c>
      <c r="AC4" s="13">
        <f t="shared" si="10"/>
        <v>0</v>
      </c>
      <c r="AD4" s="13">
        <f t="shared" si="11"/>
        <v>0</v>
      </c>
      <c r="AE4" s="13">
        <f t="shared" si="12"/>
        <v>1195</v>
      </c>
      <c r="AF4" s="13">
        <f t="shared" si="13"/>
        <v>0</v>
      </c>
      <c r="AG4" s="13">
        <f t="shared" si="14"/>
        <v>0</v>
      </c>
      <c r="AH4" s="13">
        <f t="shared" si="15"/>
        <v>0</v>
      </c>
      <c r="AI4" s="13">
        <f t="shared" si="16"/>
        <v>0</v>
      </c>
      <c r="AJ4" s="13">
        <f t="shared" si="17"/>
        <v>0</v>
      </c>
      <c r="AK4" s="13">
        <f t="shared" si="18"/>
        <v>2800</v>
      </c>
      <c r="AL4" s="13">
        <f t="shared" si="19"/>
        <v>450</v>
      </c>
      <c r="AM4" s="13">
        <f t="shared" si="20"/>
        <v>8150</v>
      </c>
      <c r="AN4" s="13">
        <f t="shared" si="21"/>
        <v>1000</v>
      </c>
      <c r="AO4" s="13">
        <f t="shared" si="22"/>
        <v>0</v>
      </c>
      <c r="AP4" s="13">
        <f t="shared" si="23"/>
        <v>0</v>
      </c>
      <c r="AQ4" s="13">
        <f t="shared" si="24"/>
        <v>0</v>
      </c>
      <c r="AR4" s="13">
        <f t="shared" si="25"/>
        <v>0</v>
      </c>
      <c r="AS4" s="28">
        <f t="shared" ref="AS4:AS14" si="26">SUM(V4:AR4)</f>
        <v>58995</v>
      </c>
    </row>
    <row r="5" spans="1:45" ht="16.2">
      <c r="A5" s="2">
        <v>46030</v>
      </c>
      <c r="B5" s="2" t="s">
        <v>230</v>
      </c>
      <c r="C5" s="63"/>
      <c r="D5" s="33"/>
      <c r="E5" s="4">
        <v>290</v>
      </c>
      <c r="F5" s="63" t="s">
        <v>241</v>
      </c>
      <c r="G5" s="63"/>
      <c r="H5" s="134"/>
      <c r="I5" s="63" t="s">
        <v>966</v>
      </c>
      <c r="J5" s="63"/>
      <c r="M5" s="5" t="s">
        <v>19</v>
      </c>
      <c r="N5" s="15">
        <f t="shared" si="0"/>
        <v>0</v>
      </c>
      <c r="O5" s="13">
        <f t="shared" si="1"/>
        <v>22720</v>
      </c>
      <c r="P5" s="14">
        <f t="shared" si="2"/>
        <v>0</v>
      </c>
      <c r="Q5" s="14"/>
      <c r="S5" s="20" t="s">
        <v>153</v>
      </c>
      <c r="T5" s="19">
        <v>46082</v>
      </c>
      <c r="U5" s="19">
        <v>46112</v>
      </c>
      <c r="V5" s="13">
        <f t="shared" si="3"/>
        <v>0</v>
      </c>
      <c r="W5" s="13">
        <f t="shared" si="4"/>
        <v>0</v>
      </c>
      <c r="X5" s="13">
        <f t="shared" si="5"/>
        <v>18220</v>
      </c>
      <c r="Y5" s="13">
        <f t="shared" si="6"/>
        <v>0</v>
      </c>
      <c r="Z5" s="13">
        <f t="shared" si="7"/>
        <v>13500</v>
      </c>
      <c r="AA5" s="13">
        <f t="shared" si="8"/>
        <v>0</v>
      </c>
      <c r="AB5" s="13">
        <f t="shared" si="9"/>
        <v>400</v>
      </c>
      <c r="AC5" s="13">
        <f t="shared" si="10"/>
        <v>410</v>
      </c>
      <c r="AD5" s="13">
        <f t="shared" si="11"/>
        <v>6470</v>
      </c>
      <c r="AE5" s="13">
        <f t="shared" si="12"/>
        <v>595</v>
      </c>
      <c r="AF5" s="13">
        <f t="shared" si="13"/>
        <v>0</v>
      </c>
      <c r="AG5" s="13">
        <f t="shared" si="14"/>
        <v>0</v>
      </c>
      <c r="AH5" s="13">
        <f t="shared" si="15"/>
        <v>0</v>
      </c>
      <c r="AI5" s="13">
        <f t="shared" si="16"/>
        <v>0</v>
      </c>
      <c r="AJ5" s="13">
        <f t="shared" si="17"/>
        <v>65</v>
      </c>
      <c r="AK5" s="13">
        <f t="shared" si="18"/>
        <v>2100</v>
      </c>
      <c r="AL5" s="13">
        <f t="shared" si="19"/>
        <v>70325</v>
      </c>
      <c r="AM5" s="13">
        <f t="shared" si="20"/>
        <v>3050</v>
      </c>
      <c r="AN5" s="13">
        <f t="shared" si="21"/>
        <v>0</v>
      </c>
      <c r="AO5" s="13">
        <f t="shared" si="22"/>
        <v>0</v>
      </c>
      <c r="AP5" s="13">
        <f t="shared" si="23"/>
        <v>1520</v>
      </c>
      <c r="AQ5" s="13">
        <f t="shared" si="24"/>
        <v>0</v>
      </c>
      <c r="AR5" s="13">
        <f t="shared" si="25"/>
        <v>425</v>
      </c>
      <c r="AS5" s="28">
        <f t="shared" si="26"/>
        <v>117080</v>
      </c>
    </row>
    <row r="6" spans="1:45" ht="16.2">
      <c r="A6" s="2">
        <v>46030</v>
      </c>
      <c r="B6" s="2" t="s">
        <v>230</v>
      </c>
      <c r="C6" s="63"/>
      <c r="D6" s="33"/>
      <c r="E6" s="4">
        <v>1320</v>
      </c>
      <c r="F6" s="63" t="s">
        <v>22</v>
      </c>
      <c r="G6" s="63"/>
      <c r="H6" s="134"/>
      <c r="I6" s="63" t="s">
        <v>974</v>
      </c>
      <c r="J6" s="63"/>
      <c r="M6" s="5" t="s">
        <v>449</v>
      </c>
      <c r="N6" s="15">
        <f t="shared" si="0"/>
        <v>300</v>
      </c>
      <c r="O6" s="13">
        <f t="shared" si="1"/>
        <v>452.48</v>
      </c>
      <c r="P6" s="14">
        <f t="shared" si="2"/>
        <v>350</v>
      </c>
      <c r="Q6" s="14"/>
      <c r="S6" s="20" t="s">
        <v>154</v>
      </c>
      <c r="T6" s="19">
        <v>46113</v>
      </c>
      <c r="U6" s="19">
        <v>46142</v>
      </c>
      <c r="V6" s="13">
        <f t="shared" si="3"/>
        <v>100</v>
      </c>
      <c r="W6" s="13">
        <f t="shared" si="4"/>
        <v>96115</v>
      </c>
      <c r="X6" s="13">
        <f t="shared" si="5"/>
        <v>0</v>
      </c>
      <c r="Y6" s="13">
        <f t="shared" si="6"/>
        <v>0</v>
      </c>
      <c r="Z6" s="13">
        <f t="shared" si="7"/>
        <v>10000</v>
      </c>
      <c r="AA6" s="13">
        <f t="shared" si="8"/>
        <v>3204.63</v>
      </c>
      <c r="AB6" s="13">
        <f t="shared" si="9"/>
        <v>0</v>
      </c>
      <c r="AC6" s="13">
        <f t="shared" si="10"/>
        <v>0</v>
      </c>
      <c r="AD6" s="13">
        <f t="shared" si="11"/>
        <v>0</v>
      </c>
      <c r="AE6" s="13">
        <f t="shared" si="12"/>
        <v>0</v>
      </c>
      <c r="AF6" s="13">
        <f t="shared" si="13"/>
        <v>0</v>
      </c>
      <c r="AG6" s="13">
        <f t="shared" si="14"/>
        <v>0</v>
      </c>
      <c r="AH6" s="13">
        <f t="shared" si="15"/>
        <v>0</v>
      </c>
      <c r="AI6" s="13">
        <f t="shared" si="16"/>
        <v>0</v>
      </c>
      <c r="AJ6" s="13">
        <f t="shared" si="17"/>
        <v>0</v>
      </c>
      <c r="AK6" s="13">
        <f t="shared" si="18"/>
        <v>0</v>
      </c>
      <c r="AL6" s="13">
        <f t="shared" si="19"/>
        <v>0</v>
      </c>
      <c r="AM6" s="13">
        <f t="shared" si="20"/>
        <v>17600</v>
      </c>
      <c r="AN6" s="13">
        <f t="shared" si="21"/>
        <v>0</v>
      </c>
      <c r="AO6" s="13">
        <f t="shared" si="22"/>
        <v>0</v>
      </c>
      <c r="AP6" s="13">
        <f t="shared" si="23"/>
        <v>0</v>
      </c>
      <c r="AQ6" s="13">
        <f t="shared" si="24"/>
        <v>19585</v>
      </c>
      <c r="AR6" s="13">
        <f t="shared" si="25"/>
        <v>0</v>
      </c>
      <c r="AS6" s="28">
        <f t="shared" si="26"/>
        <v>146604.63</v>
      </c>
    </row>
    <row r="7" spans="1:45" ht="16.2">
      <c r="A7" s="2">
        <v>46034</v>
      </c>
      <c r="B7" s="2" t="s">
        <v>354</v>
      </c>
      <c r="C7" s="2"/>
      <c r="D7" s="64"/>
      <c r="E7" s="4">
        <v>6350</v>
      </c>
      <c r="F7" t="str">
        <f>M20</f>
        <v>Spiegelglas</v>
      </c>
      <c r="G7" t="s">
        <v>357</v>
      </c>
      <c r="M7" s="5" t="s">
        <v>412</v>
      </c>
      <c r="N7" s="15">
        <f t="shared" si="0"/>
        <v>0</v>
      </c>
      <c r="O7" s="13">
        <f t="shared" si="1"/>
        <v>34700</v>
      </c>
      <c r="P7" s="14">
        <f t="shared" si="2"/>
        <v>0</v>
      </c>
      <c r="Q7" s="14"/>
      <c r="S7" s="20" t="s">
        <v>155</v>
      </c>
      <c r="T7" s="19">
        <v>46143</v>
      </c>
      <c r="U7" s="19">
        <v>46173</v>
      </c>
      <c r="V7" s="13">
        <f t="shared" si="3"/>
        <v>4000</v>
      </c>
      <c r="W7" s="13">
        <f t="shared" si="4"/>
        <v>40700</v>
      </c>
      <c r="X7" s="13">
        <f t="shared" si="5"/>
        <v>0</v>
      </c>
      <c r="Y7" s="13">
        <f t="shared" si="6"/>
        <v>0</v>
      </c>
      <c r="Z7" s="13">
        <f t="shared" si="7"/>
        <v>10000</v>
      </c>
      <c r="AA7" s="13">
        <f t="shared" si="8"/>
        <v>0</v>
      </c>
      <c r="AB7" s="13">
        <f t="shared" si="9"/>
        <v>0</v>
      </c>
      <c r="AC7" s="13">
        <f t="shared" si="10"/>
        <v>0</v>
      </c>
      <c r="AD7" s="13">
        <f t="shared" si="11"/>
        <v>7200</v>
      </c>
      <c r="AE7" s="13">
        <f t="shared" si="12"/>
        <v>0</v>
      </c>
      <c r="AF7" s="13">
        <f t="shared" si="13"/>
        <v>0</v>
      </c>
      <c r="AG7" s="13">
        <f t="shared" si="14"/>
        <v>0</v>
      </c>
      <c r="AH7" s="13">
        <f t="shared" si="15"/>
        <v>0</v>
      </c>
      <c r="AI7" s="13">
        <f t="shared" si="16"/>
        <v>0</v>
      </c>
      <c r="AJ7" s="13">
        <f t="shared" si="17"/>
        <v>0</v>
      </c>
      <c r="AK7" s="13">
        <f t="shared" si="18"/>
        <v>0</v>
      </c>
      <c r="AL7" s="13">
        <f t="shared" si="19"/>
        <v>65335</v>
      </c>
      <c r="AM7" s="13">
        <f t="shared" si="20"/>
        <v>0</v>
      </c>
      <c r="AN7" s="13">
        <f t="shared" si="21"/>
        <v>0</v>
      </c>
      <c r="AO7" s="13">
        <f t="shared" si="22"/>
        <v>0</v>
      </c>
      <c r="AP7" s="13">
        <f t="shared" si="23"/>
        <v>0</v>
      </c>
      <c r="AQ7" s="13">
        <f t="shared" si="24"/>
        <v>4846.8599999999997</v>
      </c>
      <c r="AR7" s="13">
        <f t="shared" si="25"/>
        <v>0</v>
      </c>
      <c r="AS7" s="28">
        <f t="shared" si="26"/>
        <v>132081.85999999999</v>
      </c>
    </row>
    <row r="8" spans="1:45" ht="16.2">
      <c r="A8" s="2">
        <v>46034</v>
      </c>
      <c r="B8" s="2" t="s">
        <v>98</v>
      </c>
      <c r="C8" s="2"/>
      <c r="D8" s="64"/>
      <c r="E8" s="4">
        <v>4500</v>
      </c>
      <c r="F8" t="str">
        <f>M5</f>
        <v>Grepen</v>
      </c>
      <c r="H8" s="58">
        <v>100</v>
      </c>
      <c r="M8" s="5" t="s">
        <v>444</v>
      </c>
      <c r="N8" s="15">
        <f t="shared" si="0"/>
        <v>0</v>
      </c>
      <c r="O8" s="13">
        <f t="shared" si="1"/>
        <v>3204.63</v>
      </c>
      <c r="P8" s="14">
        <f t="shared" si="2"/>
        <v>0</v>
      </c>
      <c r="Q8" s="14"/>
      <c r="S8" s="20" t="s">
        <v>156</v>
      </c>
      <c r="T8" s="19">
        <v>46174</v>
      </c>
      <c r="U8" s="19">
        <v>46203</v>
      </c>
      <c r="V8" s="13">
        <f t="shared" si="3"/>
        <v>11400</v>
      </c>
      <c r="W8" s="13">
        <f t="shared" si="4"/>
        <v>13230</v>
      </c>
      <c r="X8" s="13">
        <f t="shared" si="5"/>
        <v>0</v>
      </c>
      <c r="Y8" s="13">
        <f t="shared" si="6"/>
        <v>0</v>
      </c>
      <c r="Z8" s="13">
        <f t="shared" si="7"/>
        <v>0</v>
      </c>
      <c r="AA8" s="13">
        <f t="shared" si="8"/>
        <v>0</v>
      </c>
      <c r="AB8" s="13">
        <f t="shared" si="9"/>
        <v>0</v>
      </c>
      <c r="AC8" s="13">
        <f t="shared" si="10"/>
        <v>0</v>
      </c>
      <c r="AD8" s="13">
        <f t="shared" si="11"/>
        <v>5640</v>
      </c>
      <c r="AE8" s="13">
        <f t="shared" si="12"/>
        <v>4752</v>
      </c>
      <c r="AF8" s="13">
        <f t="shared" si="13"/>
        <v>0</v>
      </c>
      <c r="AG8" s="13">
        <f t="shared" si="14"/>
        <v>0</v>
      </c>
      <c r="AH8" s="13">
        <f t="shared" si="15"/>
        <v>0</v>
      </c>
      <c r="AI8" s="13">
        <f t="shared" si="16"/>
        <v>0</v>
      </c>
      <c r="AJ8" s="13">
        <f t="shared" si="17"/>
        <v>0</v>
      </c>
      <c r="AK8" s="13">
        <f t="shared" si="18"/>
        <v>875</v>
      </c>
      <c r="AL8" s="13">
        <f t="shared" si="19"/>
        <v>3300</v>
      </c>
      <c r="AM8" s="13">
        <f t="shared" si="20"/>
        <v>4650</v>
      </c>
      <c r="AN8" s="13">
        <f t="shared" si="21"/>
        <v>2937</v>
      </c>
      <c r="AO8" s="13">
        <f t="shared" si="22"/>
        <v>0</v>
      </c>
      <c r="AP8" s="13">
        <f t="shared" si="23"/>
        <v>235</v>
      </c>
      <c r="AQ8" s="13">
        <f t="shared" si="24"/>
        <v>0</v>
      </c>
      <c r="AR8" s="13">
        <f t="shared" si="25"/>
        <v>0</v>
      </c>
      <c r="AS8" s="28">
        <f t="shared" si="26"/>
        <v>47019</v>
      </c>
    </row>
    <row r="9" spans="1:45" ht="16.2">
      <c r="A9" s="2">
        <v>46034</v>
      </c>
      <c r="B9" s="2" t="s">
        <v>230</v>
      </c>
      <c r="C9" s="2"/>
      <c r="D9" s="64"/>
      <c r="E9" s="4">
        <v>6025</v>
      </c>
      <c r="F9" s="63" t="s">
        <v>244</v>
      </c>
      <c r="M9" s="5" t="s">
        <v>20</v>
      </c>
      <c r="N9" s="15">
        <f t="shared" si="0"/>
        <v>0</v>
      </c>
      <c r="O9" s="13">
        <f t="shared" si="1"/>
        <v>725</v>
      </c>
      <c r="P9" s="14">
        <f t="shared" si="2"/>
        <v>0</v>
      </c>
      <c r="Q9" s="14"/>
      <c r="S9" s="20" t="s">
        <v>157</v>
      </c>
      <c r="T9" s="19">
        <v>46204</v>
      </c>
      <c r="U9" s="19">
        <v>46234</v>
      </c>
      <c r="V9" s="13">
        <f t="shared" si="3"/>
        <v>0</v>
      </c>
      <c r="W9" s="13">
        <f t="shared" si="4"/>
        <v>0</v>
      </c>
      <c r="X9" s="13">
        <f t="shared" si="5"/>
        <v>0</v>
      </c>
      <c r="Y9" s="13">
        <f t="shared" si="6"/>
        <v>452.48</v>
      </c>
      <c r="Z9" s="13">
        <f t="shared" si="7"/>
        <v>1200</v>
      </c>
      <c r="AA9" s="13">
        <f t="shared" si="8"/>
        <v>0</v>
      </c>
      <c r="AB9" s="13">
        <f t="shared" si="9"/>
        <v>200</v>
      </c>
      <c r="AC9" s="13">
        <f t="shared" si="10"/>
        <v>1450</v>
      </c>
      <c r="AD9" s="13">
        <f t="shared" si="11"/>
        <v>0</v>
      </c>
      <c r="AE9" s="13">
        <f t="shared" si="12"/>
        <v>1721.5</v>
      </c>
      <c r="AF9" s="13">
        <f t="shared" si="13"/>
        <v>0</v>
      </c>
      <c r="AG9" s="13">
        <f t="shared" si="14"/>
        <v>0</v>
      </c>
      <c r="AH9" s="13">
        <f t="shared" si="15"/>
        <v>0</v>
      </c>
      <c r="AI9" s="13">
        <f t="shared" si="16"/>
        <v>0</v>
      </c>
      <c r="AJ9" s="13">
        <f t="shared" si="17"/>
        <v>195</v>
      </c>
      <c r="AK9" s="13">
        <f t="shared" si="18"/>
        <v>0</v>
      </c>
      <c r="AL9" s="13">
        <f t="shared" si="19"/>
        <v>0</v>
      </c>
      <c r="AM9" s="13">
        <f t="shared" si="20"/>
        <v>1880</v>
      </c>
      <c r="AN9" s="13">
        <f t="shared" si="21"/>
        <v>0</v>
      </c>
      <c r="AO9" s="13">
        <f t="shared" si="22"/>
        <v>0</v>
      </c>
      <c r="AP9" s="13">
        <f t="shared" si="23"/>
        <v>815</v>
      </c>
      <c r="AQ9" s="13">
        <f t="shared" si="24"/>
        <v>0</v>
      </c>
      <c r="AR9" s="13">
        <f t="shared" si="25"/>
        <v>0</v>
      </c>
      <c r="AS9" s="28">
        <f t="shared" si="26"/>
        <v>7913.98</v>
      </c>
    </row>
    <row r="10" spans="1:45" ht="16.2">
      <c r="A10" s="2">
        <v>46034</v>
      </c>
      <c r="B10" s="2" t="s">
        <v>230</v>
      </c>
      <c r="C10" s="2"/>
      <c r="D10" s="64"/>
      <c r="E10" s="4">
        <v>1050</v>
      </c>
      <c r="F10" s="63" t="s">
        <v>23</v>
      </c>
      <c r="M10" s="5" t="s">
        <v>21</v>
      </c>
      <c r="N10" s="15">
        <f t="shared" si="0"/>
        <v>0</v>
      </c>
      <c r="O10" s="13">
        <f t="shared" si="1"/>
        <v>3735</v>
      </c>
      <c r="P10" s="14">
        <f t="shared" si="2"/>
        <v>0</v>
      </c>
      <c r="Q10" s="14"/>
      <c r="S10" s="20" t="s">
        <v>158</v>
      </c>
      <c r="T10" s="19">
        <v>46235</v>
      </c>
      <c r="U10" s="19">
        <v>46265</v>
      </c>
      <c r="V10" s="13">
        <f t="shared" si="3"/>
        <v>0</v>
      </c>
      <c r="W10" s="13">
        <f t="shared" si="4"/>
        <v>0</v>
      </c>
      <c r="X10" s="13">
        <f t="shared" si="5"/>
        <v>0</v>
      </c>
      <c r="Y10" s="13">
        <f t="shared" si="6"/>
        <v>0</v>
      </c>
      <c r="Z10" s="13">
        <f t="shared" si="7"/>
        <v>0</v>
      </c>
      <c r="AA10" s="13">
        <f t="shared" si="8"/>
        <v>0</v>
      </c>
      <c r="AB10" s="13">
        <f t="shared" si="9"/>
        <v>0</v>
      </c>
      <c r="AC10" s="13">
        <f t="shared" si="10"/>
        <v>1875</v>
      </c>
      <c r="AD10" s="13">
        <f t="shared" si="11"/>
        <v>0</v>
      </c>
      <c r="AE10" s="13">
        <f t="shared" si="12"/>
        <v>3443</v>
      </c>
      <c r="AF10" s="13">
        <f t="shared" si="13"/>
        <v>0</v>
      </c>
      <c r="AG10" s="13">
        <f t="shared" si="14"/>
        <v>0</v>
      </c>
      <c r="AH10" s="13">
        <f t="shared" si="15"/>
        <v>0</v>
      </c>
      <c r="AI10" s="13">
        <f t="shared" si="16"/>
        <v>0</v>
      </c>
      <c r="AJ10" s="13">
        <f t="shared" si="17"/>
        <v>0</v>
      </c>
      <c r="AK10" s="13">
        <f t="shared" si="18"/>
        <v>0</v>
      </c>
      <c r="AL10" s="13">
        <f t="shared" si="19"/>
        <v>0</v>
      </c>
      <c r="AM10" s="13">
        <f t="shared" si="20"/>
        <v>850</v>
      </c>
      <c r="AN10" s="13">
        <f t="shared" si="21"/>
        <v>0</v>
      </c>
      <c r="AO10" s="13">
        <f t="shared" si="22"/>
        <v>0</v>
      </c>
      <c r="AP10" s="13">
        <f t="shared" si="23"/>
        <v>630</v>
      </c>
      <c r="AQ10" s="13">
        <f t="shared" si="24"/>
        <v>0</v>
      </c>
      <c r="AR10" s="13">
        <f t="shared" si="25"/>
        <v>0</v>
      </c>
      <c r="AS10" s="28">
        <f t="shared" si="26"/>
        <v>6798</v>
      </c>
    </row>
    <row r="11" spans="1:45" ht="16.2">
      <c r="A11" s="2">
        <v>46034</v>
      </c>
      <c r="B11" s="2" t="s">
        <v>230</v>
      </c>
      <c r="C11" s="2"/>
      <c r="D11" s="64"/>
      <c r="E11" s="4">
        <v>2025</v>
      </c>
      <c r="F11" s="63" t="s">
        <v>25</v>
      </c>
      <c r="M11" s="5" t="s">
        <v>22</v>
      </c>
      <c r="N11" s="15">
        <f t="shared" si="0"/>
        <v>20</v>
      </c>
      <c r="O11" s="13">
        <f t="shared" si="1"/>
        <v>36915</v>
      </c>
      <c r="P11" s="14">
        <f t="shared" si="2"/>
        <v>0</v>
      </c>
      <c r="Q11" s="14"/>
      <c r="S11" s="20" t="s">
        <v>159</v>
      </c>
      <c r="T11" s="19">
        <v>46266</v>
      </c>
      <c r="U11" s="19">
        <v>46295</v>
      </c>
      <c r="V11" s="13">
        <f t="shared" si="3"/>
        <v>0</v>
      </c>
      <c r="W11" s="13">
        <f t="shared" si="4"/>
        <v>0</v>
      </c>
      <c r="X11" s="13">
        <f t="shared" si="5"/>
        <v>0</v>
      </c>
      <c r="Y11" s="13">
        <f t="shared" si="6"/>
        <v>0</v>
      </c>
      <c r="Z11" s="13">
        <f t="shared" si="7"/>
        <v>0</v>
      </c>
      <c r="AA11" s="13">
        <f t="shared" si="8"/>
        <v>0</v>
      </c>
      <c r="AB11" s="13">
        <f t="shared" si="9"/>
        <v>0</v>
      </c>
      <c r="AC11" s="13">
        <f t="shared" si="10"/>
        <v>0</v>
      </c>
      <c r="AD11" s="13">
        <f t="shared" si="11"/>
        <v>0</v>
      </c>
      <c r="AE11" s="13">
        <f t="shared" si="12"/>
        <v>0</v>
      </c>
      <c r="AF11" s="13">
        <f t="shared" si="13"/>
        <v>0</v>
      </c>
      <c r="AG11" s="13">
        <f t="shared" si="14"/>
        <v>0</v>
      </c>
      <c r="AH11" s="13">
        <f t="shared" si="15"/>
        <v>0</v>
      </c>
      <c r="AI11" s="13">
        <f t="shared" si="16"/>
        <v>0</v>
      </c>
      <c r="AJ11" s="13">
        <f t="shared" si="17"/>
        <v>0</v>
      </c>
      <c r="AK11" s="13">
        <f t="shared" si="18"/>
        <v>0</v>
      </c>
      <c r="AL11" s="13">
        <f t="shared" si="19"/>
        <v>0</v>
      </c>
      <c r="AM11" s="13">
        <f t="shared" si="20"/>
        <v>0</v>
      </c>
      <c r="AN11" s="13">
        <f t="shared" si="21"/>
        <v>0</v>
      </c>
      <c r="AO11" s="13">
        <f t="shared" si="22"/>
        <v>0</v>
      </c>
      <c r="AP11" s="13">
        <f t="shared" si="23"/>
        <v>0</v>
      </c>
      <c r="AQ11" s="13">
        <f t="shared" si="24"/>
        <v>0</v>
      </c>
      <c r="AR11" s="13">
        <f t="shared" si="25"/>
        <v>0</v>
      </c>
      <c r="AS11" s="28">
        <f t="shared" si="26"/>
        <v>0</v>
      </c>
    </row>
    <row r="12" spans="1:45" ht="16.2">
      <c r="A12" s="2">
        <v>46034</v>
      </c>
      <c r="B12" s="2" t="s">
        <v>230</v>
      </c>
      <c r="C12" s="2"/>
      <c r="D12" s="64"/>
      <c r="E12" s="4">
        <v>750</v>
      </c>
      <c r="F12" s="63" t="s">
        <v>964</v>
      </c>
      <c r="M12" s="5" t="s">
        <v>23</v>
      </c>
      <c r="N12" s="15">
        <f t="shared" si="0"/>
        <v>0</v>
      </c>
      <c r="O12" s="13">
        <f t="shared" si="1"/>
        <v>26750.29</v>
      </c>
      <c r="P12" s="14">
        <f t="shared" si="2"/>
        <v>0</v>
      </c>
      <c r="Q12" s="14"/>
      <c r="S12" s="20" t="s">
        <v>160</v>
      </c>
      <c r="T12" s="19">
        <v>46296</v>
      </c>
      <c r="U12" s="19">
        <v>46326</v>
      </c>
      <c r="V12" s="13">
        <f t="shared" si="3"/>
        <v>0</v>
      </c>
      <c r="W12" s="13">
        <f t="shared" si="4"/>
        <v>0</v>
      </c>
      <c r="X12" s="13">
        <f t="shared" si="5"/>
        <v>0</v>
      </c>
      <c r="Y12" s="13">
        <f t="shared" si="6"/>
        <v>0</v>
      </c>
      <c r="Z12" s="13">
        <f t="shared" si="7"/>
        <v>0</v>
      </c>
      <c r="AA12" s="13">
        <f t="shared" si="8"/>
        <v>0</v>
      </c>
      <c r="AB12" s="13">
        <f t="shared" si="9"/>
        <v>0</v>
      </c>
      <c r="AC12" s="13">
        <f t="shared" si="10"/>
        <v>0</v>
      </c>
      <c r="AD12" s="13">
        <f t="shared" si="11"/>
        <v>0</v>
      </c>
      <c r="AE12" s="13">
        <f t="shared" si="12"/>
        <v>0</v>
      </c>
      <c r="AF12" s="13">
        <f t="shared" si="13"/>
        <v>0</v>
      </c>
      <c r="AG12" s="13">
        <f t="shared" si="14"/>
        <v>0</v>
      </c>
      <c r="AH12" s="13">
        <f t="shared" si="15"/>
        <v>0</v>
      </c>
      <c r="AI12" s="13">
        <f t="shared" si="16"/>
        <v>0</v>
      </c>
      <c r="AJ12" s="13">
        <f t="shared" si="17"/>
        <v>0</v>
      </c>
      <c r="AK12" s="13">
        <f t="shared" si="18"/>
        <v>0</v>
      </c>
      <c r="AL12" s="13">
        <f t="shared" si="19"/>
        <v>0</v>
      </c>
      <c r="AM12" s="13">
        <f t="shared" si="20"/>
        <v>0</v>
      </c>
      <c r="AN12" s="13">
        <f t="shared" si="21"/>
        <v>0</v>
      </c>
      <c r="AO12" s="13">
        <f t="shared" si="22"/>
        <v>0</v>
      </c>
      <c r="AP12" s="13">
        <f t="shared" si="23"/>
        <v>0</v>
      </c>
      <c r="AQ12" s="13">
        <f t="shared" si="24"/>
        <v>0</v>
      </c>
      <c r="AR12" s="13">
        <f t="shared" si="25"/>
        <v>0</v>
      </c>
      <c r="AS12" s="28">
        <f t="shared" si="26"/>
        <v>0</v>
      </c>
    </row>
    <row r="13" spans="1:45" ht="16.2">
      <c r="A13" s="2">
        <v>46034</v>
      </c>
      <c r="B13" s="2" t="s">
        <v>230</v>
      </c>
      <c r="C13" s="2"/>
      <c r="D13" s="64"/>
      <c r="E13" s="4">
        <v>500</v>
      </c>
      <c r="F13" s="63" t="s">
        <v>240</v>
      </c>
      <c r="I13" t="s">
        <v>1007</v>
      </c>
      <c r="M13" s="5" t="s">
        <v>429</v>
      </c>
      <c r="N13" s="15">
        <f t="shared" si="0"/>
        <v>0</v>
      </c>
      <c r="O13" s="13">
        <f t="shared" si="1"/>
        <v>270</v>
      </c>
      <c r="P13" s="14">
        <f t="shared" si="2"/>
        <v>0</v>
      </c>
      <c r="Q13" s="14"/>
      <c r="S13" s="20" t="s">
        <v>161</v>
      </c>
      <c r="T13" s="19">
        <v>46327</v>
      </c>
      <c r="U13" s="19">
        <v>46356</v>
      </c>
      <c r="V13" s="13">
        <f t="shared" si="3"/>
        <v>0</v>
      </c>
      <c r="W13" s="13">
        <f t="shared" si="4"/>
        <v>0</v>
      </c>
      <c r="X13" s="13">
        <f t="shared" si="5"/>
        <v>0</v>
      </c>
      <c r="Y13" s="13">
        <f t="shared" si="6"/>
        <v>0</v>
      </c>
      <c r="Z13" s="13">
        <f t="shared" si="7"/>
        <v>0</v>
      </c>
      <c r="AA13" s="13">
        <f t="shared" si="8"/>
        <v>0</v>
      </c>
      <c r="AB13" s="13">
        <f t="shared" si="9"/>
        <v>0</v>
      </c>
      <c r="AC13" s="13">
        <f t="shared" si="10"/>
        <v>0</v>
      </c>
      <c r="AD13" s="13">
        <f t="shared" si="11"/>
        <v>0</v>
      </c>
      <c r="AE13" s="13">
        <f t="shared" si="12"/>
        <v>0</v>
      </c>
      <c r="AF13" s="13">
        <f t="shared" si="13"/>
        <v>0</v>
      </c>
      <c r="AG13" s="13">
        <f t="shared" si="14"/>
        <v>0</v>
      </c>
      <c r="AH13" s="13">
        <f t="shared" si="15"/>
        <v>0</v>
      </c>
      <c r="AI13" s="13">
        <f t="shared" si="16"/>
        <v>0</v>
      </c>
      <c r="AJ13" s="13">
        <f t="shared" si="17"/>
        <v>0</v>
      </c>
      <c r="AK13" s="13">
        <f t="shared" si="18"/>
        <v>0</v>
      </c>
      <c r="AL13" s="13">
        <f t="shared" si="19"/>
        <v>0</v>
      </c>
      <c r="AM13" s="13">
        <f t="shared" si="20"/>
        <v>0</v>
      </c>
      <c r="AN13" s="13">
        <f t="shared" si="21"/>
        <v>0</v>
      </c>
      <c r="AO13" s="13">
        <f t="shared" si="22"/>
        <v>0</v>
      </c>
      <c r="AP13" s="13">
        <f t="shared" si="23"/>
        <v>0</v>
      </c>
      <c r="AQ13" s="13">
        <f t="shared" si="24"/>
        <v>0</v>
      </c>
      <c r="AR13" s="13">
        <f t="shared" si="25"/>
        <v>0</v>
      </c>
      <c r="AS13" s="28">
        <f t="shared" si="26"/>
        <v>0</v>
      </c>
    </row>
    <row r="14" spans="1:45" ht="16.2">
      <c r="A14" s="2">
        <v>46037</v>
      </c>
      <c r="B14" s="2" t="s">
        <v>95</v>
      </c>
      <c r="C14" s="2"/>
      <c r="D14" s="64">
        <v>1064.43</v>
      </c>
      <c r="E14" s="4"/>
      <c r="F14" t="s">
        <v>353</v>
      </c>
      <c r="G14" t="s">
        <v>357</v>
      </c>
      <c r="M14" s="5" t="s">
        <v>24</v>
      </c>
      <c r="N14" s="15">
        <f t="shared" si="0"/>
        <v>0</v>
      </c>
      <c r="O14" s="13">
        <f t="shared" si="1"/>
        <v>0</v>
      </c>
      <c r="P14" s="14">
        <f t="shared" si="2"/>
        <v>0</v>
      </c>
      <c r="Q14" s="14"/>
      <c r="S14" s="20" t="s">
        <v>162</v>
      </c>
      <c r="T14" s="19">
        <v>46357</v>
      </c>
      <c r="U14" s="19">
        <v>46387</v>
      </c>
      <c r="V14" s="13">
        <f t="shared" si="3"/>
        <v>0</v>
      </c>
      <c r="W14" s="13">
        <f t="shared" si="4"/>
        <v>0</v>
      </c>
      <c r="X14" s="13">
        <f t="shared" si="5"/>
        <v>0</v>
      </c>
      <c r="Y14" s="13">
        <f t="shared" si="6"/>
        <v>0</v>
      </c>
      <c r="Z14" s="13">
        <f t="shared" si="7"/>
        <v>0</v>
      </c>
      <c r="AA14" s="13">
        <f t="shared" si="8"/>
        <v>0</v>
      </c>
      <c r="AB14" s="13">
        <f t="shared" si="9"/>
        <v>0</v>
      </c>
      <c r="AC14" s="13">
        <f t="shared" si="10"/>
        <v>0</v>
      </c>
      <c r="AD14" s="13">
        <f t="shared" si="11"/>
        <v>0</v>
      </c>
      <c r="AE14" s="13">
        <f t="shared" si="12"/>
        <v>0</v>
      </c>
      <c r="AF14" s="13">
        <f t="shared" si="13"/>
        <v>0</v>
      </c>
      <c r="AG14" s="13">
        <f t="shared" si="14"/>
        <v>0</v>
      </c>
      <c r="AH14" s="13">
        <f t="shared" si="15"/>
        <v>0</v>
      </c>
      <c r="AI14" s="13">
        <f t="shared" si="16"/>
        <v>0</v>
      </c>
      <c r="AJ14" s="13">
        <f t="shared" si="17"/>
        <v>0</v>
      </c>
      <c r="AK14" s="13">
        <f t="shared" si="18"/>
        <v>0</v>
      </c>
      <c r="AL14" s="13">
        <f t="shared" si="19"/>
        <v>0</v>
      </c>
      <c r="AM14" s="13">
        <f t="shared" si="20"/>
        <v>0</v>
      </c>
      <c r="AN14" s="13">
        <f t="shared" si="21"/>
        <v>0</v>
      </c>
      <c r="AO14" s="13">
        <f t="shared" si="22"/>
        <v>0</v>
      </c>
      <c r="AP14" s="13">
        <f t="shared" si="23"/>
        <v>0</v>
      </c>
      <c r="AQ14" s="13">
        <f t="shared" si="24"/>
        <v>0</v>
      </c>
      <c r="AR14" s="13">
        <f t="shared" si="25"/>
        <v>0</v>
      </c>
      <c r="AS14" s="28">
        <f t="shared" si="26"/>
        <v>0</v>
      </c>
    </row>
    <row r="15" spans="1:45" ht="16.2">
      <c r="A15" s="2">
        <v>46037</v>
      </c>
      <c r="B15" s="2" t="s">
        <v>959</v>
      </c>
      <c r="C15" s="2"/>
      <c r="D15" s="64"/>
      <c r="E15" s="4">
        <v>1775</v>
      </c>
      <c r="F15" t="s">
        <v>648</v>
      </c>
      <c r="M15" s="5" t="s">
        <v>25</v>
      </c>
      <c r="N15" s="15">
        <f t="shared" si="0"/>
        <v>0</v>
      </c>
      <c r="O15" s="13">
        <f t="shared" si="1"/>
        <v>5175</v>
      </c>
      <c r="P15" s="14">
        <f t="shared" si="2"/>
        <v>0</v>
      </c>
      <c r="Q15" s="14"/>
      <c r="S15" s="162" t="s">
        <v>174</v>
      </c>
      <c r="T15" s="162"/>
      <c r="U15" s="162"/>
      <c r="V15" s="49">
        <f>SUM(V3:V14)</f>
        <v>15500</v>
      </c>
      <c r="W15" s="49">
        <f t="shared" ref="W15:AR15" si="27">SUM(W3:W14)</f>
        <v>204745</v>
      </c>
      <c r="X15" s="49">
        <f t="shared" si="27"/>
        <v>22720</v>
      </c>
      <c r="Y15" s="49">
        <f t="shared" si="27"/>
        <v>452.48</v>
      </c>
      <c r="Z15" s="49">
        <f t="shared" si="27"/>
        <v>34700</v>
      </c>
      <c r="AA15" s="49">
        <f t="shared" si="27"/>
        <v>3204.63</v>
      </c>
      <c r="AB15" s="49">
        <f t="shared" si="27"/>
        <v>725</v>
      </c>
      <c r="AC15" s="49">
        <f t="shared" si="27"/>
        <v>3735</v>
      </c>
      <c r="AD15" s="49">
        <f t="shared" si="27"/>
        <v>36915</v>
      </c>
      <c r="AE15" s="49">
        <f t="shared" ref="AE15" si="28">SUM(AE3:AE14)</f>
        <v>26750.29</v>
      </c>
      <c r="AF15" s="49">
        <f t="shared" ref="AF15" si="29">SUM(AF3:AF14)</f>
        <v>270</v>
      </c>
      <c r="AG15" s="49">
        <f t="shared" si="27"/>
        <v>0</v>
      </c>
      <c r="AH15" s="49">
        <f t="shared" si="27"/>
        <v>5175</v>
      </c>
      <c r="AI15" s="49">
        <f t="shared" si="27"/>
        <v>1500</v>
      </c>
      <c r="AJ15" s="49">
        <f t="shared" si="27"/>
        <v>1262.5</v>
      </c>
      <c r="AK15" s="49">
        <f t="shared" si="27"/>
        <v>6475</v>
      </c>
      <c r="AL15" s="49">
        <f t="shared" si="27"/>
        <v>182715</v>
      </c>
      <c r="AM15" s="49">
        <f t="shared" si="27"/>
        <v>44280</v>
      </c>
      <c r="AN15" s="49">
        <f t="shared" si="27"/>
        <v>3937</v>
      </c>
      <c r="AO15" s="49">
        <f t="shared" si="27"/>
        <v>0</v>
      </c>
      <c r="AP15" s="49">
        <f t="shared" si="27"/>
        <v>6850</v>
      </c>
      <c r="AQ15" s="49">
        <f t="shared" si="27"/>
        <v>24581.86</v>
      </c>
      <c r="AR15" s="49">
        <f t="shared" si="27"/>
        <v>1340</v>
      </c>
      <c r="AS15" s="51">
        <f>SUM(AS3:AS14)</f>
        <v>627833.76</v>
      </c>
    </row>
    <row r="16" spans="1:45">
      <c r="A16" s="2">
        <v>46037</v>
      </c>
      <c r="B16" s="2" t="s">
        <v>230</v>
      </c>
      <c r="C16" s="2"/>
      <c r="D16" s="64"/>
      <c r="E16" s="4">
        <v>8930</v>
      </c>
      <c r="F16" s="63" t="s">
        <v>244</v>
      </c>
      <c r="M16" s="5" t="s">
        <v>964</v>
      </c>
      <c r="N16" s="15">
        <f t="shared" si="0"/>
        <v>0</v>
      </c>
      <c r="O16" s="13">
        <f t="shared" si="1"/>
        <v>1500</v>
      </c>
      <c r="P16" s="14">
        <f t="shared" si="2"/>
        <v>0</v>
      </c>
      <c r="Q16" s="14"/>
    </row>
    <row r="17" spans="1:45">
      <c r="A17" s="2">
        <v>46037</v>
      </c>
      <c r="B17" s="2" t="s">
        <v>230</v>
      </c>
      <c r="C17" s="2"/>
      <c r="D17" s="64"/>
      <c r="E17" s="4">
        <v>660</v>
      </c>
      <c r="F17" t="s">
        <v>22</v>
      </c>
      <c r="I17" t="s">
        <v>974</v>
      </c>
      <c r="M17" s="5" t="s">
        <v>241</v>
      </c>
      <c r="N17" s="15">
        <f t="shared" si="0"/>
        <v>0</v>
      </c>
      <c r="O17" s="13">
        <f t="shared" si="1"/>
        <v>1262.5</v>
      </c>
      <c r="P17" s="14">
        <f t="shared" si="2"/>
        <v>0</v>
      </c>
      <c r="Q17" s="14"/>
      <c r="S17" s="160" t="s">
        <v>274</v>
      </c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</row>
    <row r="18" spans="1:45">
      <c r="A18" s="2">
        <v>46038</v>
      </c>
      <c r="B18" s="2" t="s">
        <v>302</v>
      </c>
      <c r="C18" s="2"/>
      <c r="D18" s="64"/>
      <c r="E18" s="4">
        <v>575</v>
      </c>
      <c r="F18" t="s">
        <v>648</v>
      </c>
      <c r="H18" s="58">
        <v>5</v>
      </c>
      <c r="I18" t="s">
        <v>1026</v>
      </c>
      <c r="M18" s="5" t="s">
        <v>415</v>
      </c>
      <c r="N18" s="15">
        <f t="shared" si="0"/>
        <v>0</v>
      </c>
      <c r="O18" s="13">
        <f t="shared" si="1"/>
        <v>6475</v>
      </c>
      <c r="P18" s="14">
        <f t="shared" si="2"/>
        <v>0</v>
      </c>
      <c r="Q18" s="14"/>
      <c r="S18" s="29" t="s">
        <v>268</v>
      </c>
      <c r="T18" s="29" t="s">
        <v>163</v>
      </c>
      <c r="U18" s="29" t="s">
        <v>271</v>
      </c>
      <c r="V18" s="29" t="str">
        <f>V2</f>
        <v>Scharnieren</v>
      </c>
      <c r="W18" s="29" t="str">
        <f t="shared" ref="W18:AR18" si="30">W2</f>
        <v>Ladegeleiders</v>
      </c>
      <c r="X18" s="29" t="str">
        <f t="shared" si="30"/>
        <v>Grepen</v>
      </c>
      <c r="Y18" s="29" t="str">
        <f t="shared" si="30"/>
        <v xml:space="preserve">Tip-on </v>
      </c>
      <c r="Z18" s="29" t="str">
        <f t="shared" si="30"/>
        <v>Poten</v>
      </c>
      <c r="AA18" s="29" t="str">
        <f t="shared" si="30"/>
        <v>Plankendrager</v>
      </c>
      <c r="AB18" s="29" t="str">
        <f t="shared" si="30"/>
        <v>Schroeven</v>
      </c>
      <c r="AC18" s="29" t="str">
        <f t="shared" si="30"/>
        <v>Lijm</v>
      </c>
      <c r="AD18" s="29" t="str">
        <f t="shared" si="30"/>
        <v>Kit</v>
      </c>
      <c r="AE18" s="29" t="str">
        <f t="shared" si="30"/>
        <v>Verf</v>
      </c>
      <c r="AF18" s="29" t="str">
        <f t="shared" si="30"/>
        <v>Spijkers</v>
      </c>
      <c r="AG18" s="29" t="str">
        <f t="shared" si="30"/>
        <v>Lak</v>
      </c>
      <c r="AH18" s="29" t="str">
        <f t="shared" si="30"/>
        <v>Schuurmateriaal</v>
      </c>
      <c r="AI18" s="29" t="str">
        <f t="shared" si="30"/>
        <v>Tape</v>
      </c>
      <c r="AJ18" s="29" t="str">
        <f t="shared" si="30"/>
        <v>Schoonmaak- &amp; poetsmaterialen</v>
      </c>
      <c r="AK18" s="29" t="str">
        <f t="shared" si="30"/>
        <v>Kantband</v>
      </c>
      <c r="AL18" s="29" t="str">
        <f t="shared" si="30"/>
        <v>Verfbenodigheden</v>
      </c>
      <c r="AM18" s="29" t="str">
        <f t="shared" si="30"/>
        <v>Spiegelglas</v>
      </c>
      <c r="AN18" s="29" t="str">
        <f t="shared" si="30"/>
        <v>LED-verlichting</v>
      </c>
      <c r="AO18" s="29" t="str">
        <f t="shared" si="30"/>
        <v>Floatblank (glas)</v>
      </c>
      <c r="AP18" s="29" t="str">
        <f t="shared" si="30"/>
        <v>Bevestigingsmateriaal</v>
      </c>
      <c r="AQ18" s="29" t="str">
        <f t="shared" si="30"/>
        <v>Sanitaire</v>
      </c>
      <c r="AR18" s="29" t="str">
        <f t="shared" si="30"/>
        <v>Afdek- &amp; beschermmateriaal</v>
      </c>
      <c r="AS18" s="50" t="s">
        <v>272</v>
      </c>
    </row>
    <row r="19" spans="1:45" ht="16.2">
      <c r="A19" s="2">
        <v>46038</v>
      </c>
      <c r="B19" s="2" t="s">
        <v>95</v>
      </c>
      <c r="C19" s="2"/>
      <c r="D19" s="64">
        <v>1064.43</v>
      </c>
      <c r="E19" s="4"/>
      <c r="F19" t="s">
        <v>353</v>
      </c>
      <c r="G19" t="s">
        <v>357</v>
      </c>
      <c r="M19" s="5" t="s">
        <v>244</v>
      </c>
      <c r="N19" s="15">
        <f t="shared" si="0"/>
        <v>0</v>
      </c>
      <c r="O19" s="13">
        <f t="shared" si="1"/>
        <v>182715</v>
      </c>
      <c r="P19" s="14">
        <f t="shared" si="2"/>
        <v>0</v>
      </c>
      <c r="Q19" s="14"/>
      <c r="S19" s="20" t="s">
        <v>151</v>
      </c>
      <c r="T19" s="19">
        <v>46023</v>
      </c>
      <c r="U19" s="19">
        <v>46053</v>
      </c>
      <c r="V19" s="15">
        <f t="shared" ref="V19:V30" si="31">SUMIFS($D:$D,$F:$F,M$3,$A:$A,"&gt;="&amp;$T19,$A:$A,"&lt;="&amp;$U19)</f>
        <v>0</v>
      </c>
      <c r="W19" s="15">
        <f t="shared" ref="W19:W30" si="32">SUMIFS($D:$D,$F:$F,M$4,$A:$A,"&gt;="&amp;$T19,$A:$A,"&lt;="&amp;$U19)</f>
        <v>0</v>
      </c>
      <c r="X19" s="15">
        <f t="shared" ref="X19:X30" si="33">SUMIFS($D:$D,$F:$F,M$5,$A:$A,"&gt;="&amp;$T19,$A:$A,"&lt;="&amp;$U19)</f>
        <v>0</v>
      </c>
      <c r="Y19" s="15">
        <f t="shared" ref="Y19:Y30" si="34">SUMIFS($D:$D,$F:$F,M$6,$A:$A,"&gt;="&amp;$T19,$A:$A,"&lt;="&amp;$U19)</f>
        <v>0</v>
      </c>
      <c r="Z19" s="15">
        <f t="shared" ref="Z19:Z30" si="35">SUMIFS($D:$D,$F:$F,M$7,$A:$A,"&gt;="&amp;$T19,$A:$A,"&lt;="&amp;$U19)</f>
        <v>0</v>
      </c>
      <c r="AA19" s="15">
        <f t="shared" ref="AA19:AA30" si="36">SUMIFS($D:$D,$F:$F,M$8,$A:$A,"&gt;="&amp;$T19,$A:$A,"&lt;="&amp;$U19)</f>
        <v>0</v>
      </c>
      <c r="AB19" s="15">
        <f t="shared" ref="AB19:AB30" si="37">SUMIFS($D:$D,$F:$F,M$9,$A:$A,"&gt;="&amp;$T19,$A:$A,"&lt;="&amp;$U19)</f>
        <v>0</v>
      </c>
      <c r="AC19" s="15">
        <f t="shared" ref="AC19:AC30" si="38">SUMIFS($D:$D,$F:$F,M$10,$A:$A,"&gt;="&amp;$T19,$A:$A,"&lt;="&amp;$U19)</f>
        <v>0</v>
      </c>
      <c r="AD19" s="15">
        <f t="shared" ref="AD19:AD30" si="39">SUMIFS($D:$D,$F:$F,M$11,$A:$A,"&gt;="&amp;$T19,$A:$A,"&lt;="&amp;$U19)</f>
        <v>0</v>
      </c>
      <c r="AE19" s="15">
        <f t="shared" ref="AE19:AE30" si="40">SUMIFS($D:$D,$F:$F,M$12,$A:$A,"&gt;="&amp;$T19,$A:$A,"&lt;="&amp;$U19)</f>
        <v>0</v>
      </c>
      <c r="AF19" s="15">
        <f t="shared" ref="AF19:AF30" si="41">SUMIFS($D:$D,$F:$F,M$13,$A:$A,"&gt;="&amp;$T19,$A:$A,"&lt;="&amp;$U19)</f>
        <v>0</v>
      </c>
      <c r="AG19" s="15">
        <f t="shared" ref="AG19:AG30" si="42">SUMIFS($D:$D,$F:$F,M$14,$A:$A,"&gt;="&amp;$T19,$A:$A,"&lt;="&amp;$U19)</f>
        <v>0</v>
      </c>
      <c r="AH19" s="15">
        <f t="shared" ref="AH19:AH30" si="43">SUMIFS($D:$D,$F:$F,M$15,$A:$A,"&gt;="&amp;$T19,$A:$A,"&lt;="&amp;$U19)</f>
        <v>0</v>
      </c>
      <c r="AI19" s="15">
        <f t="shared" ref="AI19:AI30" si="44">SUMIFS($D:$D,$F:$F,M$16,$A:$A,"&gt;="&amp;$T19,$A:$A,"&lt;="&amp;$U19)</f>
        <v>0</v>
      </c>
      <c r="AJ19" s="15">
        <f t="shared" ref="AJ19:AJ30" si="45">SUMIFS($D:$D,$F:$F,M$17,$A:$A,"&gt;="&amp;$T19,$A:$A,"&lt;="&amp;$U19)</f>
        <v>0</v>
      </c>
      <c r="AK19" s="15">
        <f t="shared" ref="AK19:AK30" si="46">SUMIFS($D:$D,$F:$F,M$18,$A:$A,"&gt;="&amp;$T19,$A:$A,"&lt;="&amp;$U19)</f>
        <v>0</v>
      </c>
      <c r="AL19" s="15">
        <f t="shared" ref="AL19:AL30" si="47">SUMIFS($D:$D,$F:$F,M$19,$A:$A,"&gt;="&amp;$T19,$A:$A,"&lt;="&amp;$U19)</f>
        <v>0</v>
      </c>
      <c r="AM19" s="15">
        <f t="shared" ref="AM19:AM30" si="48">SUMIFS($D:$D,$F:$F,M$20,$A:$A,"&gt;="&amp;$T19,$A:$A,"&lt;="&amp;$U19)</f>
        <v>2199.56</v>
      </c>
      <c r="AN19" s="15">
        <f t="shared" ref="AN19:AN30" si="49">SUMIFS($D:$D,$F:$F,M$21,$A:$A,"&gt;="&amp;$T19,$A:$A,"&lt;="&amp;$U19)</f>
        <v>0</v>
      </c>
      <c r="AO19" s="15">
        <f t="shared" ref="AO19:AO30" si="50">SUMIFS($D:$D,$F:$F,M$22,$A:$A,"&gt;="&amp;$T19,$A:$A,"&lt;="&amp;$U19)</f>
        <v>0</v>
      </c>
      <c r="AP19" s="15">
        <f t="shared" ref="AP19:AP30" si="51">SUMIFS($D:$D,$F:$F,M$23,$A:$A,"&gt;="&amp;$T19,$A:$A,"&lt;="&amp;$U19)</f>
        <v>0</v>
      </c>
      <c r="AQ19" s="15">
        <f t="shared" ref="AQ19:AQ30" si="52">SUMIFS($D:$D,$F:$F,M$24,$A:$A,"&gt;="&amp;$T19,$A:$A,"&lt;="&amp;$U19)</f>
        <v>0</v>
      </c>
      <c r="AR19" s="15">
        <f t="shared" ref="AR19:AR30" si="53">SUMIFS($D:$D,$F:$F,M$25,$A:$A,"&gt;="&amp;$T19,$A:$A,"&lt;="&amp;$U19)</f>
        <v>0</v>
      </c>
      <c r="AS19" s="12">
        <f>SUM(V19:AR19)</f>
        <v>2199.56</v>
      </c>
    </row>
    <row r="20" spans="1:45" ht="16.2">
      <c r="A20" s="2">
        <v>46038</v>
      </c>
      <c r="B20" s="2" t="s">
        <v>226</v>
      </c>
      <c r="C20" s="2"/>
      <c r="D20" s="64"/>
      <c r="E20" s="4">
        <v>250</v>
      </c>
      <c r="F20" t="s">
        <v>648</v>
      </c>
      <c r="M20" s="5" t="s">
        <v>353</v>
      </c>
      <c r="N20" s="15">
        <f t="shared" si="0"/>
        <v>3600.39</v>
      </c>
      <c r="O20" s="13">
        <f t="shared" si="1"/>
        <v>44280</v>
      </c>
      <c r="P20" s="14">
        <f t="shared" si="2"/>
        <v>0</v>
      </c>
      <c r="Q20" s="14"/>
      <c r="S20" s="20" t="s">
        <v>152</v>
      </c>
      <c r="T20" s="19">
        <v>46054</v>
      </c>
      <c r="U20" s="19">
        <v>46081</v>
      </c>
      <c r="V20" s="15">
        <f t="shared" si="31"/>
        <v>0</v>
      </c>
      <c r="W20" s="15">
        <f t="shared" si="32"/>
        <v>0</v>
      </c>
      <c r="X20" s="15">
        <f t="shared" si="33"/>
        <v>0</v>
      </c>
      <c r="Y20" s="15">
        <f t="shared" si="34"/>
        <v>0</v>
      </c>
      <c r="Z20" s="15">
        <f t="shared" si="35"/>
        <v>0</v>
      </c>
      <c r="AA20" s="15">
        <f t="shared" si="36"/>
        <v>0</v>
      </c>
      <c r="AB20" s="15">
        <f t="shared" si="37"/>
        <v>0</v>
      </c>
      <c r="AC20" s="15">
        <f t="shared" si="38"/>
        <v>0</v>
      </c>
      <c r="AD20" s="15">
        <f t="shared" si="39"/>
        <v>0</v>
      </c>
      <c r="AE20" s="15">
        <f t="shared" si="40"/>
        <v>0</v>
      </c>
      <c r="AF20" s="15">
        <f t="shared" si="41"/>
        <v>0</v>
      </c>
      <c r="AG20" s="15">
        <f t="shared" si="42"/>
        <v>0</v>
      </c>
      <c r="AH20" s="15">
        <f t="shared" si="43"/>
        <v>0</v>
      </c>
      <c r="AI20" s="15">
        <f t="shared" si="44"/>
        <v>0</v>
      </c>
      <c r="AJ20" s="15">
        <f t="shared" si="45"/>
        <v>0</v>
      </c>
      <c r="AK20" s="15">
        <f t="shared" si="46"/>
        <v>0</v>
      </c>
      <c r="AL20" s="15">
        <f t="shared" si="47"/>
        <v>0</v>
      </c>
      <c r="AM20" s="15">
        <f t="shared" si="48"/>
        <v>435.21000000000004</v>
      </c>
      <c r="AN20" s="15">
        <f t="shared" si="49"/>
        <v>0</v>
      </c>
      <c r="AO20" s="15">
        <f t="shared" si="50"/>
        <v>0</v>
      </c>
      <c r="AP20" s="15">
        <f t="shared" si="51"/>
        <v>0</v>
      </c>
      <c r="AQ20" s="15">
        <f t="shared" si="52"/>
        <v>0</v>
      </c>
      <c r="AR20" s="15">
        <f t="shared" si="53"/>
        <v>0</v>
      </c>
      <c r="AS20" s="12">
        <f t="shared" ref="AS20:AS30" si="54">SUM(V20:AR20)</f>
        <v>435.21000000000004</v>
      </c>
    </row>
    <row r="21" spans="1:45" ht="16.2">
      <c r="A21" s="2">
        <v>46038</v>
      </c>
      <c r="B21" s="3" t="s">
        <v>122</v>
      </c>
      <c r="C21" s="3"/>
      <c r="D21" s="33"/>
      <c r="E21" s="4">
        <v>900</v>
      </c>
      <c r="F21" t="s">
        <v>22</v>
      </c>
      <c r="I21" t="s">
        <v>234</v>
      </c>
      <c r="M21" s="5" t="s">
        <v>406</v>
      </c>
      <c r="N21" s="15">
        <f t="shared" si="0"/>
        <v>895</v>
      </c>
      <c r="O21" s="13">
        <f t="shared" si="1"/>
        <v>3937</v>
      </c>
      <c r="P21" s="14">
        <f t="shared" si="2"/>
        <v>115</v>
      </c>
      <c r="Q21" s="14"/>
      <c r="S21" s="20" t="s">
        <v>153</v>
      </c>
      <c r="T21" s="19">
        <v>46082</v>
      </c>
      <c r="U21" s="19">
        <v>46112</v>
      </c>
      <c r="V21" s="15">
        <f t="shared" si="31"/>
        <v>0</v>
      </c>
      <c r="W21" s="15">
        <f t="shared" si="32"/>
        <v>0</v>
      </c>
      <c r="X21" s="15">
        <f t="shared" si="33"/>
        <v>0</v>
      </c>
      <c r="Y21" s="15">
        <f t="shared" si="34"/>
        <v>0</v>
      </c>
      <c r="Z21" s="15">
        <f t="shared" si="35"/>
        <v>0</v>
      </c>
      <c r="AA21" s="15">
        <f t="shared" si="36"/>
        <v>0</v>
      </c>
      <c r="AB21" s="15">
        <f t="shared" si="37"/>
        <v>0</v>
      </c>
      <c r="AC21" s="15">
        <f t="shared" si="38"/>
        <v>0</v>
      </c>
      <c r="AD21" s="15">
        <f t="shared" si="39"/>
        <v>0</v>
      </c>
      <c r="AE21" s="15">
        <f t="shared" si="40"/>
        <v>0</v>
      </c>
      <c r="AF21" s="15">
        <f t="shared" si="41"/>
        <v>0</v>
      </c>
      <c r="AG21" s="15">
        <f t="shared" si="42"/>
        <v>0</v>
      </c>
      <c r="AH21" s="15">
        <f t="shared" si="43"/>
        <v>0</v>
      </c>
      <c r="AI21" s="15">
        <f t="shared" si="44"/>
        <v>0</v>
      </c>
      <c r="AJ21" s="15">
        <f t="shared" si="45"/>
        <v>0</v>
      </c>
      <c r="AK21" s="15">
        <f t="shared" si="46"/>
        <v>0</v>
      </c>
      <c r="AL21" s="15">
        <f t="shared" si="47"/>
        <v>0</v>
      </c>
      <c r="AM21" s="15">
        <f t="shared" si="48"/>
        <v>172.91</v>
      </c>
      <c r="AN21" s="15">
        <f t="shared" si="49"/>
        <v>425</v>
      </c>
      <c r="AO21" s="15">
        <f t="shared" si="50"/>
        <v>0</v>
      </c>
      <c r="AP21" s="15">
        <f t="shared" si="51"/>
        <v>0</v>
      </c>
      <c r="AQ21" s="15">
        <f t="shared" si="52"/>
        <v>0</v>
      </c>
      <c r="AR21" s="15">
        <f t="shared" si="53"/>
        <v>0</v>
      </c>
      <c r="AS21" s="12">
        <f t="shared" si="54"/>
        <v>597.91</v>
      </c>
    </row>
    <row r="22" spans="1:45" ht="16.2">
      <c r="A22" s="2">
        <v>46041</v>
      </c>
      <c r="B22" s="3" t="s">
        <v>98</v>
      </c>
      <c r="C22" s="3"/>
      <c r="D22" s="33"/>
      <c r="E22" s="4">
        <v>3600</v>
      </c>
      <c r="F22" t="s">
        <v>22</v>
      </c>
      <c r="I22" t="s">
        <v>235</v>
      </c>
      <c r="M22" s="5" t="s">
        <v>949</v>
      </c>
      <c r="N22" s="15">
        <f t="shared" si="0"/>
        <v>0</v>
      </c>
      <c r="O22" s="13">
        <f t="shared" si="1"/>
        <v>0</v>
      </c>
      <c r="P22" s="14">
        <f t="shared" si="2"/>
        <v>0</v>
      </c>
      <c r="Q22" s="14"/>
      <c r="S22" s="20" t="s">
        <v>154</v>
      </c>
      <c r="T22" s="19">
        <v>46113</v>
      </c>
      <c r="U22" s="19">
        <v>46142</v>
      </c>
      <c r="V22" s="15">
        <f t="shared" si="31"/>
        <v>0</v>
      </c>
      <c r="W22" s="15">
        <f t="shared" si="32"/>
        <v>0</v>
      </c>
      <c r="X22" s="15">
        <f t="shared" si="33"/>
        <v>0</v>
      </c>
      <c r="Y22" s="15">
        <f t="shared" si="34"/>
        <v>0</v>
      </c>
      <c r="Z22" s="15">
        <f t="shared" si="35"/>
        <v>0</v>
      </c>
      <c r="AA22" s="15">
        <f t="shared" si="36"/>
        <v>0</v>
      </c>
      <c r="AB22" s="15">
        <f t="shared" si="37"/>
        <v>0</v>
      </c>
      <c r="AC22" s="15">
        <f t="shared" si="38"/>
        <v>0</v>
      </c>
      <c r="AD22" s="15">
        <f t="shared" si="39"/>
        <v>20</v>
      </c>
      <c r="AE22" s="15">
        <f t="shared" si="40"/>
        <v>0</v>
      </c>
      <c r="AF22" s="15">
        <f t="shared" si="41"/>
        <v>0</v>
      </c>
      <c r="AG22" s="15">
        <f t="shared" si="42"/>
        <v>0</v>
      </c>
      <c r="AH22" s="15">
        <f t="shared" si="43"/>
        <v>0</v>
      </c>
      <c r="AI22" s="15">
        <f t="shared" si="44"/>
        <v>0</v>
      </c>
      <c r="AJ22" s="15">
        <f t="shared" si="45"/>
        <v>0</v>
      </c>
      <c r="AK22" s="15">
        <f t="shared" si="46"/>
        <v>0</v>
      </c>
      <c r="AL22" s="15">
        <f t="shared" si="47"/>
        <v>0</v>
      </c>
      <c r="AM22" s="15">
        <f t="shared" si="48"/>
        <v>0</v>
      </c>
      <c r="AN22" s="15">
        <f t="shared" si="49"/>
        <v>0</v>
      </c>
      <c r="AO22" s="15">
        <f t="shared" si="50"/>
        <v>0</v>
      </c>
      <c r="AP22" s="15">
        <f t="shared" si="51"/>
        <v>0</v>
      </c>
      <c r="AQ22" s="15">
        <f t="shared" si="52"/>
        <v>0</v>
      </c>
      <c r="AR22" s="15">
        <f t="shared" si="53"/>
        <v>0</v>
      </c>
      <c r="AS22" s="12">
        <f t="shared" si="54"/>
        <v>20</v>
      </c>
    </row>
    <row r="23" spans="1:45" ht="16.2">
      <c r="A23" s="2">
        <v>46041</v>
      </c>
      <c r="B23" s="3" t="s">
        <v>230</v>
      </c>
      <c r="C23" s="3"/>
      <c r="D23" s="33"/>
      <c r="E23" s="4">
        <v>3200</v>
      </c>
      <c r="F23" t="s">
        <v>244</v>
      </c>
      <c r="I23" t="s">
        <v>1008</v>
      </c>
      <c r="M23" s="5" t="s">
        <v>648</v>
      </c>
      <c r="N23" s="15">
        <f t="shared" si="0"/>
        <v>0</v>
      </c>
      <c r="O23" s="13">
        <f t="shared" si="1"/>
        <v>6850</v>
      </c>
      <c r="P23" s="14">
        <f t="shared" si="2"/>
        <v>0</v>
      </c>
      <c r="Q23" s="14"/>
      <c r="S23" s="20" t="s">
        <v>155</v>
      </c>
      <c r="T23" s="19">
        <v>46143</v>
      </c>
      <c r="U23" s="19">
        <v>46173</v>
      </c>
      <c r="V23" s="15">
        <f t="shared" si="31"/>
        <v>0</v>
      </c>
      <c r="W23" s="15">
        <f t="shared" si="32"/>
        <v>0</v>
      </c>
      <c r="X23" s="15">
        <f t="shared" si="33"/>
        <v>0</v>
      </c>
      <c r="Y23" s="15">
        <f t="shared" si="34"/>
        <v>0</v>
      </c>
      <c r="Z23" s="15">
        <f t="shared" si="35"/>
        <v>0</v>
      </c>
      <c r="AA23" s="15">
        <f t="shared" si="36"/>
        <v>0</v>
      </c>
      <c r="AB23" s="15">
        <f t="shared" si="37"/>
        <v>0</v>
      </c>
      <c r="AC23" s="15">
        <f t="shared" si="38"/>
        <v>0</v>
      </c>
      <c r="AD23" s="15">
        <f t="shared" si="39"/>
        <v>0</v>
      </c>
      <c r="AE23" s="15">
        <f t="shared" si="40"/>
        <v>0</v>
      </c>
      <c r="AF23" s="15">
        <f t="shared" si="41"/>
        <v>0</v>
      </c>
      <c r="AG23" s="15">
        <f t="shared" si="42"/>
        <v>0</v>
      </c>
      <c r="AH23" s="15">
        <f t="shared" si="43"/>
        <v>0</v>
      </c>
      <c r="AI23" s="15">
        <f t="shared" si="44"/>
        <v>0</v>
      </c>
      <c r="AJ23" s="15">
        <f t="shared" si="45"/>
        <v>0</v>
      </c>
      <c r="AK23" s="15">
        <f t="shared" si="46"/>
        <v>0</v>
      </c>
      <c r="AL23" s="15">
        <f t="shared" si="47"/>
        <v>0</v>
      </c>
      <c r="AM23" s="15">
        <f t="shared" si="48"/>
        <v>0</v>
      </c>
      <c r="AN23" s="15">
        <f t="shared" si="49"/>
        <v>0</v>
      </c>
      <c r="AO23" s="15">
        <f t="shared" si="50"/>
        <v>0</v>
      </c>
      <c r="AP23" s="15">
        <f t="shared" si="51"/>
        <v>0</v>
      </c>
      <c r="AQ23" s="15">
        <f t="shared" si="52"/>
        <v>0</v>
      </c>
      <c r="AR23" s="15">
        <f t="shared" si="53"/>
        <v>0</v>
      </c>
      <c r="AS23" s="12">
        <f t="shared" si="54"/>
        <v>0</v>
      </c>
    </row>
    <row r="24" spans="1:45" ht="16.2">
      <c r="A24" s="2">
        <v>46041</v>
      </c>
      <c r="B24" s="3" t="s">
        <v>98</v>
      </c>
      <c r="C24" s="3"/>
      <c r="D24" s="33"/>
      <c r="E24" s="4">
        <v>700</v>
      </c>
      <c r="F24" t="s">
        <v>415</v>
      </c>
      <c r="H24" s="58">
        <v>1</v>
      </c>
      <c r="M24" s="5" t="s">
        <v>417</v>
      </c>
      <c r="N24" s="15">
        <f t="shared" si="0"/>
        <v>0</v>
      </c>
      <c r="O24" s="13">
        <f t="shared" si="1"/>
        <v>24581.86</v>
      </c>
      <c r="P24" s="14">
        <f t="shared" si="2"/>
        <v>0</v>
      </c>
      <c r="Q24" s="14"/>
      <c r="S24" s="20" t="s">
        <v>156</v>
      </c>
      <c r="T24" s="19">
        <v>46174</v>
      </c>
      <c r="U24" s="19">
        <v>46203</v>
      </c>
      <c r="V24" s="15">
        <f t="shared" si="31"/>
        <v>0</v>
      </c>
      <c r="W24" s="15">
        <f t="shared" si="32"/>
        <v>0</v>
      </c>
      <c r="X24" s="15">
        <f t="shared" si="33"/>
        <v>0</v>
      </c>
      <c r="Y24" s="15">
        <f t="shared" si="34"/>
        <v>0</v>
      </c>
      <c r="Z24" s="15">
        <f t="shared" si="35"/>
        <v>0</v>
      </c>
      <c r="AA24" s="15">
        <f t="shared" si="36"/>
        <v>0</v>
      </c>
      <c r="AB24" s="15">
        <f t="shared" si="37"/>
        <v>0</v>
      </c>
      <c r="AC24" s="15">
        <f t="shared" si="38"/>
        <v>0</v>
      </c>
      <c r="AD24" s="15">
        <f t="shared" si="39"/>
        <v>0</v>
      </c>
      <c r="AE24" s="15">
        <f t="shared" si="40"/>
        <v>0</v>
      </c>
      <c r="AF24" s="15">
        <f t="shared" si="41"/>
        <v>0</v>
      </c>
      <c r="AG24" s="15">
        <f t="shared" si="42"/>
        <v>0</v>
      </c>
      <c r="AH24" s="15">
        <f t="shared" si="43"/>
        <v>0</v>
      </c>
      <c r="AI24" s="15">
        <f t="shared" si="44"/>
        <v>0</v>
      </c>
      <c r="AJ24" s="15">
        <f t="shared" si="45"/>
        <v>0</v>
      </c>
      <c r="AK24" s="15">
        <f t="shared" si="46"/>
        <v>0</v>
      </c>
      <c r="AL24" s="15">
        <f t="shared" si="47"/>
        <v>0</v>
      </c>
      <c r="AM24" s="15">
        <f t="shared" si="48"/>
        <v>484.5</v>
      </c>
      <c r="AN24" s="15">
        <f t="shared" si="49"/>
        <v>470</v>
      </c>
      <c r="AO24" s="15">
        <f t="shared" si="50"/>
        <v>0</v>
      </c>
      <c r="AP24" s="15">
        <f t="shared" si="51"/>
        <v>0</v>
      </c>
      <c r="AQ24" s="15">
        <f t="shared" si="52"/>
        <v>0</v>
      </c>
      <c r="AR24" s="15">
        <f t="shared" si="53"/>
        <v>0</v>
      </c>
      <c r="AS24" s="12">
        <f t="shared" si="54"/>
        <v>954.5</v>
      </c>
    </row>
    <row r="25" spans="1:45" ht="16.2">
      <c r="A25" s="2">
        <v>46041</v>
      </c>
      <c r="B25" s="3" t="s">
        <v>98</v>
      </c>
      <c r="C25" s="3"/>
      <c r="D25" s="33"/>
      <c r="E25" s="4">
        <v>3180</v>
      </c>
      <c r="F25" t="s">
        <v>22</v>
      </c>
      <c r="H25" s="58">
        <v>12</v>
      </c>
      <c r="I25" t="s">
        <v>428</v>
      </c>
      <c r="M25" s="5" t="s">
        <v>240</v>
      </c>
      <c r="N25" s="15">
        <f t="shared" si="0"/>
        <v>0</v>
      </c>
      <c r="O25" s="13">
        <f t="shared" si="1"/>
        <v>1340</v>
      </c>
      <c r="P25" s="14">
        <f t="shared" si="2"/>
        <v>0</v>
      </c>
      <c r="Q25" s="14"/>
      <c r="S25" s="20" t="s">
        <v>157</v>
      </c>
      <c r="T25" s="19">
        <v>46204</v>
      </c>
      <c r="U25" s="19">
        <v>46234</v>
      </c>
      <c r="V25" s="15">
        <f t="shared" si="31"/>
        <v>0</v>
      </c>
      <c r="W25" s="15">
        <f t="shared" si="32"/>
        <v>0</v>
      </c>
      <c r="X25" s="15">
        <f t="shared" si="33"/>
        <v>0</v>
      </c>
      <c r="Y25" s="15">
        <f t="shared" si="34"/>
        <v>0</v>
      </c>
      <c r="Z25" s="15">
        <f t="shared" si="35"/>
        <v>0</v>
      </c>
      <c r="AA25" s="15">
        <f t="shared" si="36"/>
        <v>0</v>
      </c>
      <c r="AB25" s="15">
        <f t="shared" si="37"/>
        <v>0</v>
      </c>
      <c r="AC25" s="15">
        <f t="shared" si="38"/>
        <v>0</v>
      </c>
      <c r="AD25" s="15">
        <f t="shared" si="39"/>
        <v>0</v>
      </c>
      <c r="AE25" s="15">
        <f t="shared" si="40"/>
        <v>0</v>
      </c>
      <c r="AF25" s="15">
        <f t="shared" si="41"/>
        <v>0</v>
      </c>
      <c r="AG25" s="15">
        <f t="shared" si="42"/>
        <v>0</v>
      </c>
      <c r="AH25" s="15">
        <f t="shared" si="43"/>
        <v>0</v>
      </c>
      <c r="AI25" s="15">
        <f t="shared" si="44"/>
        <v>0</v>
      </c>
      <c r="AJ25" s="15">
        <f t="shared" si="45"/>
        <v>0</v>
      </c>
      <c r="AK25" s="15">
        <f t="shared" si="46"/>
        <v>0</v>
      </c>
      <c r="AL25" s="15">
        <f t="shared" si="47"/>
        <v>0</v>
      </c>
      <c r="AM25" s="15">
        <f t="shared" si="48"/>
        <v>308.20999999999998</v>
      </c>
      <c r="AN25" s="15">
        <f t="shared" si="49"/>
        <v>0</v>
      </c>
      <c r="AO25" s="15">
        <f t="shared" si="50"/>
        <v>0</v>
      </c>
      <c r="AP25" s="15">
        <f t="shared" si="51"/>
        <v>0</v>
      </c>
      <c r="AQ25" s="15">
        <f t="shared" si="52"/>
        <v>0</v>
      </c>
      <c r="AR25" s="15">
        <f t="shared" si="53"/>
        <v>0</v>
      </c>
      <c r="AS25" s="12">
        <f t="shared" si="54"/>
        <v>308.20999999999998</v>
      </c>
    </row>
    <row r="26" spans="1:45" ht="16.2">
      <c r="A26" s="2">
        <v>46041</v>
      </c>
      <c r="B26" s="3" t="s">
        <v>98</v>
      </c>
      <c r="C26" s="3"/>
      <c r="D26" s="33"/>
      <c r="E26" s="4">
        <v>270</v>
      </c>
      <c r="F26" t="s">
        <v>429</v>
      </c>
      <c r="H26" s="58">
        <v>3</v>
      </c>
      <c r="I26" t="s">
        <v>430</v>
      </c>
      <c r="S26" s="20" t="s">
        <v>158</v>
      </c>
      <c r="T26" s="19">
        <v>46235</v>
      </c>
      <c r="U26" s="19">
        <v>46265</v>
      </c>
      <c r="V26" s="15">
        <f t="shared" si="31"/>
        <v>0</v>
      </c>
      <c r="W26" s="15">
        <f t="shared" si="32"/>
        <v>0</v>
      </c>
      <c r="X26" s="15">
        <f t="shared" si="33"/>
        <v>0</v>
      </c>
      <c r="Y26" s="15">
        <f t="shared" si="34"/>
        <v>300</v>
      </c>
      <c r="Z26" s="15">
        <f t="shared" si="35"/>
        <v>0</v>
      </c>
      <c r="AA26" s="15">
        <f t="shared" si="36"/>
        <v>0</v>
      </c>
      <c r="AB26" s="15">
        <f t="shared" si="37"/>
        <v>0</v>
      </c>
      <c r="AC26" s="15">
        <f t="shared" si="38"/>
        <v>0</v>
      </c>
      <c r="AD26" s="15">
        <f t="shared" si="39"/>
        <v>0</v>
      </c>
      <c r="AE26" s="15">
        <f t="shared" si="40"/>
        <v>0</v>
      </c>
      <c r="AF26" s="15">
        <f t="shared" si="41"/>
        <v>0</v>
      </c>
      <c r="AG26" s="15">
        <f t="shared" si="42"/>
        <v>0</v>
      </c>
      <c r="AH26" s="15">
        <f t="shared" si="43"/>
        <v>0</v>
      </c>
      <c r="AI26" s="15">
        <f t="shared" si="44"/>
        <v>0</v>
      </c>
      <c r="AJ26" s="15">
        <f t="shared" si="45"/>
        <v>0</v>
      </c>
      <c r="AK26" s="15">
        <f t="shared" si="46"/>
        <v>0</v>
      </c>
      <c r="AL26" s="15">
        <f t="shared" si="47"/>
        <v>0</v>
      </c>
      <c r="AM26" s="15">
        <f t="shared" si="48"/>
        <v>0</v>
      </c>
      <c r="AN26" s="15">
        <f t="shared" si="49"/>
        <v>0</v>
      </c>
      <c r="AO26" s="15">
        <f t="shared" si="50"/>
        <v>0</v>
      </c>
      <c r="AP26" s="15">
        <f t="shared" si="51"/>
        <v>0</v>
      </c>
      <c r="AQ26" s="15">
        <f t="shared" si="52"/>
        <v>0</v>
      </c>
      <c r="AR26" s="15">
        <f t="shared" si="53"/>
        <v>0</v>
      </c>
      <c r="AS26" s="12">
        <f t="shared" si="54"/>
        <v>300</v>
      </c>
    </row>
    <row r="27" spans="1:45" ht="16.2">
      <c r="A27" s="2">
        <v>46041</v>
      </c>
      <c r="B27" s="3" t="s">
        <v>98</v>
      </c>
      <c r="C27" s="3"/>
      <c r="D27" s="33"/>
      <c r="E27" s="4">
        <v>4650</v>
      </c>
      <c r="F27" t="s">
        <v>18</v>
      </c>
      <c r="H27" s="58">
        <v>6</v>
      </c>
      <c r="I27" t="s">
        <v>431</v>
      </c>
      <c r="N27" s="139">
        <f>SUM(N3:N26)</f>
        <v>4815.3899999999994</v>
      </c>
      <c r="O27" s="38">
        <f>SUM(O3:O26)</f>
        <v>627833.75999999989</v>
      </c>
      <c r="P27" s="126">
        <f>SUM(P3:P26)</f>
        <v>4673.75</v>
      </c>
      <c r="Q27" s="143"/>
      <c r="S27" s="20" t="s">
        <v>159</v>
      </c>
      <c r="T27" s="19">
        <v>46266</v>
      </c>
      <c r="U27" s="19">
        <v>46295</v>
      </c>
      <c r="V27" s="15">
        <f t="shared" si="31"/>
        <v>0</v>
      </c>
      <c r="W27" s="15">
        <f t="shared" si="32"/>
        <v>0</v>
      </c>
      <c r="X27" s="15">
        <f t="shared" si="33"/>
        <v>0</v>
      </c>
      <c r="Y27" s="15">
        <f t="shared" si="34"/>
        <v>0</v>
      </c>
      <c r="Z27" s="15">
        <f t="shared" si="35"/>
        <v>0</v>
      </c>
      <c r="AA27" s="15">
        <f t="shared" si="36"/>
        <v>0</v>
      </c>
      <c r="AB27" s="15">
        <f t="shared" si="37"/>
        <v>0</v>
      </c>
      <c r="AC27" s="15">
        <f t="shared" si="38"/>
        <v>0</v>
      </c>
      <c r="AD27" s="15">
        <f t="shared" si="39"/>
        <v>0</v>
      </c>
      <c r="AE27" s="15">
        <f t="shared" si="40"/>
        <v>0</v>
      </c>
      <c r="AF27" s="15">
        <f t="shared" si="41"/>
        <v>0</v>
      </c>
      <c r="AG27" s="15">
        <f t="shared" si="42"/>
        <v>0</v>
      </c>
      <c r="AH27" s="15">
        <f t="shared" si="43"/>
        <v>0</v>
      </c>
      <c r="AI27" s="15">
        <f t="shared" si="44"/>
        <v>0</v>
      </c>
      <c r="AJ27" s="15">
        <f t="shared" si="45"/>
        <v>0</v>
      </c>
      <c r="AK27" s="15">
        <f t="shared" si="46"/>
        <v>0</v>
      </c>
      <c r="AL27" s="15">
        <f t="shared" si="47"/>
        <v>0</v>
      </c>
      <c r="AM27" s="15">
        <f t="shared" si="48"/>
        <v>0</v>
      </c>
      <c r="AN27" s="15">
        <f t="shared" si="49"/>
        <v>0</v>
      </c>
      <c r="AO27" s="15">
        <f t="shared" si="50"/>
        <v>0</v>
      </c>
      <c r="AP27" s="15">
        <f t="shared" si="51"/>
        <v>0</v>
      </c>
      <c r="AQ27" s="15">
        <f t="shared" si="52"/>
        <v>0</v>
      </c>
      <c r="AR27" s="15">
        <f t="shared" si="53"/>
        <v>0</v>
      </c>
      <c r="AS27" s="12">
        <f t="shared" si="54"/>
        <v>0</v>
      </c>
    </row>
    <row r="28" spans="1:45" ht="16.2">
      <c r="A28" s="2">
        <v>46041</v>
      </c>
      <c r="B28" s="3" t="s">
        <v>98</v>
      </c>
      <c r="C28" s="3"/>
      <c r="D28" s="33"/>
      <c r="E28" s="4">
        <v>4650</v>
      </c>
      <c r="F28" t="s">
        <v>18</v>
      </c>
      <c r="H28" s="58">
        <v>6</v>
      </c>
      <c r="I28" t="s">
        <v>432</v>
      </c>
      <c r="N28" s="35">
        <v>1</v>
      </c>
      <c r="O28" s="35">
        <v>38</v>
      </c>
      <c r="P28" s="35">
        <v>1.1000000000000001</v>
      </c>
      <c r="Q28" s="35"/>
      <c r="S28" s="20" t="s">
        <v>160</v>
      </c>
      <c r="T28" s="19">
        <v>46296</v>
      </c>
      <c r="U28" s="19">
        <v>46326</v>
      </c>
      <c r="V28" s="15">
        <f t="shared" si="31"/>
        <v>0</v>
      </c>
      <c r="W28" s="15">
        <f t="shared" si="32"/>
        <v>0</v>
      </c>
      <c r="X28" s="15">
        <f t="shared" si="33"/>
        <v>0</v>
      </c>
      <c r="Y28" s="15">
        <f t="shared" si="34"/>
        <v>0</v>
      </c>
      <c r="Z28" s="15">
        <f t="shared" si="35"/>
        <v>0</v>
      </c>
      <c r="AA28" s="15">
        <f t="shared" si="36"/>
        <v>0</v>
      </c>
      <c r="AB28" s="15">
        <f t="shared" si="37"/>
        <v>0</v>
      </c>
      <c r="AC28" s="15">
        <f t="shared" si="38"/>
        <v>0</v>
      </c>
      <c r="AD28" s="15">
        <f t="shared" si="39"/>
        <v>0</v>
      </c>
      <c r="AE28" s="15">
        <f t="shared" si="40"/>
        <v>0</v>
      </c>
      <c r="AF28" s="15">
        <f t="shared" si="41"/>
        <v>0</v>
      </c>
      <c r="AG28" s="15">
        <f t="shared" si="42"/>
        <v>0</v>
      </c>
      <c r="AH28" s="15">
        <f t="shared" si="43"/>
        <v>0</v>
      </c>
      <c r="AI28" s="15">
        <f t="shared" si="44"/>
        <v>0</v>
      </c>
      <c r="AJ28" s="15">
        <f t="shared" si="45"/>
        <v>0</v>
      </c>
      <c r="AK28" s="15">
        <f t="shared" si="46"/>
        <v>0</v>
      </c>
      <c r="AL28" s="15">
        <f t="shared" si="47"/>
        <v>0</v>
      </c>
      <c r="AM28" s="15">
        <f t="shared" si="48"/>
        <v>0</v>
      </c>
      <c r="AN28" s="15">
        <f t="shared" si="49"/>
        <v>0</v>
      </c>
      <c r="AO28" s="15">
        <f t="shared" si="50"/>
        <v>0</v>
      </c>
      <c r="AP28" s="15">
        <f t="shared" si="51"/>
        <v>0</v>
      </c>
      <c r="AQ28" s="15">
        <f t="shared" si="52"/>
        <v>0</v>
      </c>
      <c r="AR28" s="15">
        <f t="shared" si="53"/>
        <v>0</v>
      </c>
      <c r="AS28" s="12">
        <f t="shared" si="54"/>
        <v>0</v>
      </c>
    </row>
    <row r="29" spans="1:45" ht="16.2">
      <c r="A29" s="2">
        <v>46041</v>
      </c>
      <c r="B29" s="3" t="s">
        <v>959</v>
      </c>
      <c r="C29" s="3"/>
      <c r="D29" s="33"/>
      <c r="E29" s="4">
        <v>2700</v>
      </c>
      <c r="F29" t="s">
        <v>22</v>
      </c>
      <c r="M29" s="23" t="s">
        <v>174</v>
      </c>
      <c r="N29" s="141">
        <f>N27*N28</f>
        <v>4815.3899999999994</v>
      </c>
      <c r="O29" s="140">
        <f>O27/O28</f>
        <v>16521.941052631577</v>
      </c>
      <c r="P29" s="140">
        <f>P27/P28</f>
        <v>4248.863636363636</v>
      </c>
      <c r="Q29" s="138">
        <f>SUM(N29:P29)</f>
        <v>25586.194688995212</v>
      </c>
      <c r="S29" s="20" t="s">
        <v>161</v>
      </c>
      <c r="T29" s="19">
        <v>46327</v>
      </c>
      <c r="U29" s="19">
        <v>46356</v>
      </c>
      <c r="V29" s="15">
        <f t="shared" si="31"/>
        <v>0</v>
      </c>
      <c r="W29" s="15">
        <f t="shared" si="32"/>
        <v>0</v>
      </c>
      <c r="X29" s="15">
        <f t="shared" si="33"/>
        <v>0</v>
      </c>
      <c r="Y29" s="15">
        <f t="shared" si="34"/>
        <v>0</v>
      </c>
      <c r="Z29" s="15">
        <f t="shared" si="35"/>
        <v>0</v>
      </c>
      <c r="AA29" s="15">
        <f t="shared" si="36"/>
        <v>0</v>
      </c>
      <c r="AB29" s="15">
        <f t="shared" si="37"/>
        <v>0</v>
      </c>
      <c r="AC29" s="15">
        <f t="shared" si="38"/>
        <v>0</v>
      </c>
      <c r="AD29" s="15">
        <f t="shared" si="39"/>
        <v>0</v>
      </c>
      <c r="AE29" s="15">
        <f t="shared" si="40"/>
        <v>0</v>
      </c>
      <c r="AF29" s="15">
        <f t="shared" si="41"/>
        <v>0</v>
      </c>
      <c r="AG29" s="15">
        <f t="shared" si="42"/>
        <v>0</v>
      </c>
      <c r="AH29" s="15">
        <f t="shared" si="43"/>
        <v>0</v>
      </c>
      <c r="AI29" s="15">
        <f t="shared" si="44"/>
        <v>0</v>
      </c>
      <c r="AJ29" s="15">
        <f t="shared" si="45"/>
        <v>0</v>
      </c>
      <c r="AK29" s="15">
        <f t="shared" si="46"/>
        <v>0</v>
      </c>
      <c r="AL29" s="15">
        <f t="shared" si="47"/>
        <v>0</v>
      </c>
      <c r="AM29" s="15">
        <f t="shared" si="48"/>
        <v>0</v>
      </c>
      <c r="AN29" s="15">
        <f t="shared" si="49"/>
        <v>0</v>
      </c>
      <c r="AO29" s="15">
        <f t="shared" si="50"/>
        <v>0</v>
      </c>
      <c r="AP29" s="15">
        <f t="shared" si="51"/>
        <v>0</v>
      </c>
      <c r="AQ29" s="15">
        <f t="shared" si="52"/>
        <v>0</v>
      </c>
      <c r="AR29" s="15">
        <f t="shared" si="53"/>
        <v>0</v>
      </c>
      <c r="AS29" s="12">
        <f t="shared" si="54"/>
        <v>0</v>
      </c>
    </row>
    <row r="30" spans="1:45" ht="16.2">
      <c r="A30" s="2">
        <v>46041</v>
      </c>
      <c r="B30" s="3" t="s">
        <v>959</v>
      </c>
      <c r="C30" s="3"/>
      <c r="D30" s="33"/>
      <c r="E30" s="4">
        <v>450</v>
      </c>
      <c r="F30" t="s">
        <v>648</v>
      </c>
      <c r="I30" t="s">
        <v>960</v>
      </c>
      <c r="S30" s="20" t="s">
        <v>162</v>
      </c>
      <c r="T30" s="19">
        <v>46357</v>
      </c>
      <c r="U30" s="19">
        <v>46387</v>
      </c>
      <c r="V30" s="15">
        <f t="shared" si="31"/>
        <v>0</v>
      </c>
      <c r="W30" s="15">
        <f t="shared" si="32"/>
        <v>0</v>
      </c>
      <c r="X30" s="15">
        <f t="shared" si="33"/>
        <v>0</v>
      </c>
      <c r="Y30" s="15">
        <f t="shared" si="34"/>
        <v>0</v>
      </c>
      <c r="Z30" s="15">
        <f t="shared" si="35"/>
        <v>0</v>
      </c>
      <c r="AA30" s="15">
        <f t="shared" si="36"/>
        <v>0</v>
      </c>
      <c r="AB30" s="15">
        <f t="shared" si="37"/>
        <v>0</v>
      </c>
      <c r="AC30" s="15">
        <f t="shared" si="38"/>
        <v>0</v>
      </c>
      <c r="AD30" s="15">
        <f t="shared" si="39"/>
        <v>0</v>
      </c>
      <c r="AE30" s="15">
        <f t="shared" si="40"/>
        <v>0</v>
      </c>
      <c r="AF30" s="15">
        <f t="shared" si="41"/>
        <v>0</v>
      </c>
      <c r="AG30" s="15">
        <f t="shared" si="42"/>
        <v>0</v>
      </c>
      <c r="AH30" s="15">
        <f t="shared" si="43"/>
        <v>0</v>
      </c>
      <c r="AI30" s="15">
        <f t="shared" si="44"/>
        <v>0</v>
      </c>
      <c r="AJ30" s="15">
        <f t="shared" si="45"/>
        <v>0</v>
      </c>
      <c r="AK30" s="15">
        <f t="shared" si="46"/>
        <v>0</v>
      </c>
      <c r="AL30" s="15">
        <f t="shared" si="47"/>
        <v>0</v>
      </c>
      <c r="AM30" s="15">
        <f t="shared" si="48"/>
        <v>0</v>
      </c>
      <c r="AN30" s="15">
        <f t="shared" si="49"/>
        <v>0</v>
      </c>
      <c r="AO30" s="15">
        <f t="shared" si="50"/>
        <v>0</v>
      </c>
      <c r="AP30" s="15">
        <f t="shared" si="51"/>
        <v>0</v>
      </c>
      <c r="AQ30" s="15">
        <f t="shared" si="52"/>
        <v>0</v>
      </c>
      <c r="AR30" s="15">
        <f t="shared" si="53"/>
        <v>0</v>
      </c>
      <c r="AS30" s="12">
        <f t="shared" si="54"/>
        <v>0</v>
      </c>
    </row>
    <row r="31" spans="1:45" ht="16.2">
      <c r="A31" s="2">
        <v>46041</v>
      </c>
      <c r="B31" s="3" t="s">
        <v>959</v>
      </c>
      <c r="C31" s="3"/>
      <c r="D31" s="33"/>
      <c r="E31" s="4">
        <v>150</v>
      </c>
      <c r="F31" t="s">
        <v>648</v>
      </c>
      <c r="I31" t="s">
        <v>961</v>
      </c>
      <c r="S31" s="162" t="s">
        <v>174</v>
      </c>
      <c r="T31" s="162"/>
      <c r="U31" s="162"/>
      <c r="V31" s="52">
        <f>SUM(V19:V30)</f>
        <v>0</v>
      </c>
      <c r="W31" s="52">
        <f t="shared" ref="W31:AR31" si="55">SUM(W19:W30)</f>
        <v>0</v>
      </c>
      <c r="X31" s="52">
        <f t="shared" si="55"/>
        <v>0</v>
      </c>
      <c r="Y31" s="52">
        <f t="shared" si="55"/>
        <v>300</v>
      </c>
      <c r="Z31" s="52">
        <f t="shared" si="55"/>
        <v>0</v>
      </c>
      <c r="AA31" s="52">
        <f t="shared" si="55"/>
        <v>0</v>
      </c>
      <c r="AB31" s="52">
        <f t="shared" si="55"/>
        <v>0</v>
      </c>
      <c r="AC31" s="52">
        <f t="shared" si="55"/>
        <v>0</v>
      </c>
      <c r="AD31" s="52">
        <f t="shared" si="55"/>
        <v>20</v>
      </c>
      <c r="AE31" s="52">
        <f t="shared" si="55"/>
        <v>0</v>
      </c>
      <c r="AF31" s="52">
        <f t="shared" si="55"/>
        <v>0</v>
      </c>
      <c r="AG31" s="52">
        <f t="shared" si="55"/>
        <v>0</v>
      </c>
      <c r="AH31" s="52">
        <f t="shared" si="55"/>
        <v>0</v>
      </c>
      <c r="AI31" s="52">
        <f t="shared" si="55"/>
        <v>0</v>
      </c>
      <c r="AJ31" s="52">
        <f t="shared" si="55"/>
        <v>0</v>
      </c>
      <c r="AK31" s="52">
        <f t="shared" si="55"/>
        <v>0</v>
      </c>
      <c r="AL31" s="52">
        <f t="shared" si="55"/>
        <v>0</v>
      </c>
      <c r="AM31" s="52">
        <f t="shared" si="55"/>
        <v>3600.39</v>
      </c>
      <c r="AN31" s="52">
        <f t="shared" si="55"/>
        <v>895</v>
      </c>
      <c r="AO31" s="52">
        <f t="shared" si="55"/>
        <v>0</v>
      </c>
      <c r="AP31" s="52">
        <f t="shared" si="55"/>
        <v>0</v>
      </c>
      <c r="AQ31" s="52">
        <f t="shared" si="55"/>
        <v>0</v>
      </c>
      <c r="AR31" s="52">
        <f t="shared" si="55"/>
        <v>0</v>
      </c>
      <c r="AS31" s="53">
        <f>SUM(AS19:AS30)</f>
        <v>4815.3900000000003</v>
      </c>
    </row>
    <row r="32" spans="1:45">
      <c r="A32" s="2">
        <v>46042</v>
      </c>
      <c r="B32" s="3" t="s">
        <v>226</v>
      </c>
      <c r="C32" s="3"/>
      <c r="D32" s="33"/>
      <c r="E32" s="4">
        <v>415</v>
      </c>
      <c r="F32" t="s">
        <v>240</v>
      </c>
      <c r="I32" t="s">
        <v>236</v>
      </c>
    </row>
    <row r="33" spans="1:9">
      <c r="A33" s="2">
        <v>46043</v>
      </c>
      <c r="B33" s="3" t="s">
        <v>101</v>
      </c>
      <c r="C33" s="3"/>
      <c r="D33" s="33"/>
      <c r="E33" s="4">
        <v>200</v>
      </c>
      <c r="F33" t="s">
        <v>648</v>
      </c>
      <c r="H33" s="58">
        <v>2</v>
      </c>
      <c r="I33" t="s">
        <v>1027</v>
      </c>
    </row>
    <row r="34" spans="1:9">
      <c r="A34" s="2">
        <v>46043</v>
      </c>
      <c r="B34" s="3" t="s">
        <v>230</v>
      </c>
      <c r="C34" s="3"/>
      <c r="D34" s="33"/>
      <c r="E34" s="4">
        <v>9760</v>
      </c>
      <c r="F34" t="s">
        <v>244</v>
      </c>
    </row>
    <row r="35" spans="1:9">
      <c r="A35" s="2">
        <v>46043</v>
      </c>
      <c r="B35" s="3" t="s">
        <v>230</v>
      </c>
      <c r="C35" s="3"/>
      <c r="D35" s="33"/>
      <c r="E35" s="4">
        <v>3150</v>
      </c>
      <c r="F35" t="s">
        <v>25</v>
      </c>
    </row>
    <row r="36" spans="1:9">
      <c r="A36" s="2">
        <v>46043</v>
      </c>
      <c r="B36" s="3" t="s">
        <v>230</v>
      </c>
      <c r="C36" s="3"/>
      <c r="D36" s="33"/>
      <c r="E36" s="4">
        <v>220</v>
      </c>
      <c r="F36" t="s">
        <v>241</v>
      </c>
    </row>
    <row r="37" spans="1:9">
      <c r="A37" s="2">
        <v>46043</v>
      </c>
      <c r="B37" s="3" t="s">
        <v>230</v>
      </c>
      <c r="C37" s="3"/>
      <c r="D37" s="33"/>
      <c r="E37" s="4">
        <v>3150</v>
      </c>
      <c r="F37" t="s">
        <v>23</v>
      </c>
    </row>
    <row r="38" spans="1:9">
      <c r="A38" s="2">
        <v>46043</v>
      </c>
      <c r="B38" s="3" t="s">
        <v>227</v>
      </c>
      <c r="C38" s="3"/>
      <c r="D38" s="33"/>
      <c r="E38" s="4">
        <v>50</v>
      </c>
      <c r="F38" t="s">
        <v>241</v>
      </c>
      <c r="I38" t="s">
        <v>238</v>
      </c>
    </row>
    <row r="39" spans="1:9">
      <c r="A39" s="2">
        <v>46044</v>
      </c>
      <c r="B39" s="3" t="s">
        <v>102</v>
      </c>
      <c r="C39" s="3"/>
      <c r="D39" s="33"/>
      <c r="E39" s="4">
        <v>125</v>
      </c>
      <c r="F39" t="str">
        <f>M9</f>
        <v>Schroeven</v>
      </c>
      <c r="G39" t="s">
        <v>111</v>
      </c>
      <c r="I39" t="s">
        <v>330</v>
      </c>
    </row>
    <row r="40" spans="1:9">
      <c r="A40" s="2">
        <v>46044</v>
      </c>
      <c r="B40" s="3" t="s">
        <v>228</v>
      </c>
      <c r="C40" s="3"/>
      <c r="D40" s="33"/>
      <c r="E40" s="4">
        <v>1483.79</v>
      </c>
      <c r="F40" t="s">
        <v>23</v>
      </c>
      <c r="G40" t="s">
        <v>963</v>
      </c>
      <c r="I40" t="s">
        <v>237</v>
      </c>
    </row>
    <row r="41" spans="1:9">
      <c r="A41" s="2">
        <v>46044</v>
      </c>
      <c r="B41" s="3" t="s">
        <v>229</v>
      </c>
      <c r="C41" s="3"/>
      <c r="D41" s="33"/>
      <c r="E41" s="4">
        <v>262.5</v>
      </c>
      <c r="F41" t="s">
        <v>241</v>
      </c>
      <c r="I41" t="s">
        <v>239</v>
      </c>
    </row>
    <row r="42" spans="1:9">
      <c r="A42" s="2">
        <v>46045</v>
      </c>
      <c r="B42" s="3" t="s">
        <v>230</v>
      </c>
      <c r="C42" s="3"/>
      <c r="D42" s="33"/>
      <c r="E42" s="4">
        <v>7350</v>
      </c>
      <c r="F42" t="s">
        <v>23</v>
      </c>
      <c r="I42" t="s">
        <v>972</v>
      </c>
    </row>
    <row r="43" spans="1:9">
      <c r="A43" s="2">
        <v>46045</v>
      </c>
      <c r="B43" s="3" t="s">
        <v>230</v>
      </c>
      <c r="C43" s="3"/>
      <c r="D43" s="33"/>
      <c r="E43" s="4">
        <v>2035</v>
      </c>
      <c r="F43" t="s">
        <v>244</v>
      </c>
      <c r="I43" t="s">
        <v>973</v>
      </c>
    </row>
    <row r="44" spans="1:9">
      <c r="A44" s="2">
        <v>46045</v>
      </c>
      <c r="B44" s="3" t="s">
        <v>230</v>
      </c>
      <c r="C44" s="3"/>
      <c r="D44" s="33"/>
      <c r="E44" s="4">
        <v>1320</v>
      </c>
      <c r="F44" t="s">
        <v>22</v>
      </c>
      <c r="I44" t="s">
        <v>974</v>
      </c>
    </row>
    <row r="45" spans="1:9">
      <c r="A45" s="2">
        <v>46045</v>
      </c>
      <c r="B45" s="3" t="s">
        <v>95</v>
      </c>
      <c r="C45" s="3"/>
      <c r="D45" s="33">
        <v>53.81</v>
      </c>
      <c r="E45" s="4"/>
      <c r="F45" t="s">
        <v>353</v>
      </c>
    </row>
    <row r="46" spans="1:9">
      <c r="A46" s="2">
        <v>46048</v>
      </c>
      <c r="B46" s="3" t="s">
        <v>1018</v>
      </c>
      <c r="C46" s="3"/>
      <c r="D46" s="33"/>
      <c r="E46" s="4">
        <v>250</v>
      </c>
      <c r="F46" t="s">
        <v>648</v>
      </c>
    </row>
    <row r="47" spans="1:9">
      <c r="A47" s="2">
        <v>46049</v>
      </c>
      <c r="B47" s="3" t="s">
        <v>354</v>
      </c>
      <c r="C47" s="3"/>
      <c r="D47" s="33"/>
      <c r="E47" s="4">
        <v>1750</v>
      </c>
      <c r="F47" t="s">
        <v>353</v>
      </c>
      <c r="G47" t="s">
        <v>358</v>
      </c>
    </row>
    <row r="48" spans="1:9">
      <c r="A48" s="2">
        <v>46051</v>
      </c>
      <c r="B48" s="3" t="s">
        <v>230</v>
      </c>
      <c r="C48" s="3"/>
      <c r="D48" s="33"/>
      <c r="E48" s="4">
        <v>750</v>
      </c>
      <c r="F48" t="s">
        <v>964</v>
      </c>
      <c r="H48" s="58">
        <v>10</v>
      </c>
    </row>
    <row r="49" spans="1:9">
      <c r="A49" s="2">
        <v>46051</v>
      </c>
      <c r="B49" s="3" t="s">
        <v>230</v>
      </c>
      <c r="C49" s="3"/>
      <c r="D49" s="33"/>
      <c r="E49" s="4">
        <v>180</v>
      </c>
      <c r="F49" t="s">
        <v>241</v>
      </c>
      <c r="H49" s="58">
        <v>1</v>
      </c>
      <c r="I49" t="s">
        <v>967</v>
      </c>
    </row>
    <row r="50" spans="1:9">
      <c r="A50" s="2">
        <v>46051</v>
      </c>
      <c r="B50" s="3" t="s">
        <v>230</v>
      </c>
      <c r="C50" s="3"/>
      <c r="D50" s="33"/>
      <c r="E50" s="4">
        <v>400</v>
      </c>
      <c r="F50" t="s">
        <v>23</v>
      </c>
      <c r="I50" t="s">
        <v>247</v>
      </c>
    </row>
    <row r="51" spans="1:9">
      <c r="A51" s="2">
        <v>46051</v>
      </c>
      <c r="B51" s="3" t="s">
        <v>230</v>
      </c>
      <c r="C51" s="3"/>
      <c r="D51" s="33"/>
      <c r="E51" s="4">
        <v>100</v>
      </c>
      <c r="F51" t="s">
        <v>244</v>
      </c>
      <c r="H51" s="58">
        <v>10</v>
      </c>
      <c r="I51" t="s">
        <v>968</v>
      </c>
    </row>
    <row r="52" spans="1:9">
      <c r="A52" s="2">
        <v>46051</v>
      </c>
      <c r="B52" s="3" t="s">
        <v>230</v>
      </c>
      <c r="C52" s="3"/>
      <c r="D52" s="33"/>
      <c r="E52" s="4">
        <v>150</v>
      </c>
      <c r="F52" t="s">
        <v>417</v>
      </c>
      <c r="H52" s="58">
        <v>1</v>
      </c>
      <c r="I52" t="s">
        <v>969</v>
      </c>
    </row>
    <row r="53" spans="1:9">
      <c r="A53" s="2">
        <v>46051</v>
      </c>
      <c r="B53" s="3" t="s">
        <v>230</v>
      </c>
      <c r="C53" s="3"/>
      <c r="D53" s="33"/>
      <c r="E53" s="4">
        <v>1610</v>
      </c>
      <c r="F53" t="s">
        <v>23</v>
      </c>
      <c r="H53" s="58">
        <v>1.5</v>
      </c>
      <c r="I53" t="s">
        <v>970</v>
      </c>
    </row>
    <row r="54" spans="1:9">
      <c r="A54" s="2">
        <v>46051</v>
      </c>
      <c r="B54" s="3" t="s">
        <v>230</v>
      </c>
      <c r="C54" s="3"/>
      <c r="D54" s="33"/>
      <c r="E54" s="4">
        <v>8130</v>
      </c>
      <c r="F54" t="s">
        <v>244</v>
      </c>
      <c r="I54" t="s">
        <v>971</v>
      </c>
    </row>
    <row r="55" spans="1:9">
      <c r="A55" s="2">
        <v>46052</v>
      </c>
      <c r="B55" s="3" t="s">
        <v>438</v>
      </c>
      <c r="C55" s="3"/>
      <c r="D55" s="33"/>
      <c r="E55" s="4">
        <v>325</v>
      </c>
      <c r="F55" t="s">
        <v>22</v>
      </c>
      <c r="H55" s="58">
        <v>1</v>
      </c>
      <c r="I55" t="s">
        <v>440</v>
      </c>
    </row>
    <row r="56" spans="1:9">
      <c r="A56" s="2">
        <v>46052</v>
      </c>
      <c r="B56" s="3" t="s">
        <v>98</v>
      </c>
      <c r="C56" s="3"/>
      <c r="D56" s="33"/>
      <c r="E56" s="4">
        <v>3600</v>
      </c>
      <c r="F56" t="s">
        <v>22</v>
      </c>
      <c r="H56" s="58">
        <v>12</v>
      </c>
      <c r="I56" t="s">
        <v>427</v>
      </c>
    </row>
    <row r="57" spans="1:9">
      <c r="A57" s="2">
        <v>46055</v>
      </c>
      <c r="B57" s="3" t="s">
        <v>354</v>
      </c>
      <c r="C57" s="3"/>
      <c r="D57" s="33"/>
      <c r="E57" s="4">
        <v>7800</v>
      </c>
      <c r="F57" t="s">
        <v>353</v>
      </c>
      <c r="G57" t="s">
        <v>359</v>
      </c>
    </row>
    <row r="58" spans="1:9">
      <c r="A58" s="2">
        <v>46056</v>
      </c>
      <c r="B58" s="3" t="str">
        <f>B56</f>
        <v>CARIBBEAN TRADING</v>
      </c>
      <c r="C58" s="3"/>
      <c r="D58" s="33"/>
      <c r="E58" s="4">
        <v>995</v>
      </c>
      <c r="F58" t="str">
        <f>F40</f>
        <v>Verf</v>
      </c>
      <c r="H58" s="58">
        <v>1</v>
      </c>
      <c r="I58" t="s">
        <v>234</v>
      </c>
    </row>
    <row r="59" spans="1:9">
      <c r="A59" s="2">
        <v>46056</v>
      </c>
      <c r="B59" s="3" t="str">
        <f t="shared" ref="B59:B60" si="56">B57</f>
        <v>X.C ALUMINIUM TRADING</v>
      </c>
      <c r="C59" s="3"/>
      <c r="D59" s="33"/>
      <c r="E59" s="4">
        <v>700</v>
      </c>
      <c r="F59" t="s">
        <v>415</v>
      </c>
      <c r="H59" s="58">
        <v>1</v>
      </c>
    </row>
    <row r="60" spans="1:9">
      <c r="A60" s="2">
        <v>46056</v>
      </c>
      <c r="B60" s="3" t="str">
        <f t="shared" si="56"/>
        <v>CARIBBEAN TRADING</v>
      </c>
      <c r="C60" s="3"/>
      <c r="D60" s="33"/>
      <c r="E60" s="4">
        <v>18400</v>
      </c>
      <c r="F60" t="s">
        <v>18</v>
      </c>
      <c r="H60" s="58">
        <v>22</v>
      </c>
      <c r="I60" t="s">
        <v>434</v>
      </c>
    </row>
    <row r="61" spans="1:9">
      <c r="A61" s="2">
        <v>46057</v>
      </c>
      <c r="B61" s="3" t="s">
        <v>95</v>
      </c>
      <c r="C61" s="3"/>
      <c r="D61" s="33">
        <v>26.5</v>
      </c>
      <c r="E61" s="4"/>
      <c r="F61" t="s">
        <v>353</v>
      </c>
    </row>
    <row r="62" spans="1:9">
      <c r="A62" s="2">
        <v>46057</v>
      </c>
      <c r="B62" s="3" t="s">
        <v>101</v>
      </c>
      <c r="C62" s="3"/>
      <c r="D62" s="33"/>
      <c r="E62" s="4">
        <v>450</v>
      </c>
      <c r="F62" t="s">
        <v>244</v>
      </c>
      <c r="I62" s="32" t="s">
        <v>243</v>
      </c>
    </row>
    <row r="63" spans="1:9">
      <c r="A63" s="2">
        <v>46058</v>
      </c>
      <c r="B63" s="3" t="s">
        <v>104</v>
      </c>
      <c r="C63" s="9">
        <v>250</v>
      </c>
      <c r="D63" s="33"/>
      <c r="E63" s="4"/>
      <c r="F63" t="s">
        <v>18</v>
      </c>
      <c r="H63" s="58">
        <v>8</v>
      </c>
      <c r="I63" s="32" t="s">
        <v>448</v>
      </c>
    </row>
    <row r="64" spans="1:9">
      <c r="A64" s="2">
        <v>46058</v>
      </c>
      <c r="B64" s="3" t="s">
        <v>104</v>
      </c>
      <c r="C64" s="9">
        <v>250</v>
      </c>
      <c r="D64" s="33"/>
      <c r="E64" s="4"/>
      <c r="F64" t="s">
        <v>17</v>
      </c>
      <c r="H64" s="58">
        <v>30</v>
      </c>
      <c r="I64" s="32" t="s">
        <v>447</v>
      </c>
    </row>
    <row r="65" spans="1:9">
      <c r="A65" s="2">
        <v>46059</v>
      </c>
      <c r="B65" s="3" t="s">
        <v>441</v>
      </c>
      <c r="C65" s="3"/>
      <c r="D65" s="33"/>
      <c r="E65" s="4">
        <v>1000</v>
      </c>
      <c r="F65" t="s">
        <v>406</v>
      </c>
      <c r="G65" t="s">
        <v>443</v>
      </c>
      <c r="I65" s="32" t="s">
        <v>442</v>
      </c>
    </row>
    <row r="66" spans="1:9">
      <c r="A66" s="2">
        <v>46065</v>
      </c>
      <c r="B66" s="3" t="s">
        <v>354</v>
      </c>
      <c r="C66" s="3"/>
      <c r="D66" s="33"/>
      <c r="E66" s="4">
        <v>350</v>
      </c>
      <c r="F66" t="s">
        <v>353</v>
      </c>
      <c r="G66" t="s">
        <v>360</v>
      </c>
      <c r="H66" s="58">
        <v>2</v>
      </c>
      <c r="I66" s="32"/>
    </row>
    <row r="67" spans="1:9">
      <c r="A67" s="2">
        <v>46071</v>
      </c>
      <c r="B67" s="3" t="s">
        <v>94</v>
      </c>
      <c r="C67" s="3"/>
      <c r="D67" s="33">
        <v>175</v>
      </c>
      <c r="E67" s="4"/>
      <c r="F67" t="s">
        <v>353</v>
      </c>
      <c r="I67" s="32" t="s">
        <v>405</v>
      </c>
    </row>
    <row r="68" spans="1:9">
      <c r="A68" s="2">
        <v>46076</v>
      </c>
      <c r="B68" s="3" t="s">
        <v>98</v>
      </c>
      <c r="C68" s="3"/>
      <c r="D68" s="33"/>
      <c r="E68" s="4">
        <v>2100</v>
      </c>
      <c r="F68" t="str">
        <f>M18</f>
        <v>Kantband</v>
      </c>
      <c r="I68" s="32"/>
    </row>
    <row r="69" spans="1:9">
      <c r="A69" s="2">
        <v>46077</v>
      </c>
      <c r="B69" s="3" t="s">
        <v>95</v>
      </c>
      <c r="C69" s="3"/>
      <c r="D69" s="33">
        <v>233.71</v>
      </c>
      <c r="E69" s="4"/>
      <c r="F69" t="s">
        <v>353</v>
      </c>
      <c r="I69" s="32"/>
    </row>
    <row r="70" spans="1:9">
      <c r="A70" s="2">
        <v>46077</v>
      </c>
      <c r="B70" s="3" t="s">
        <v>98</v>
      </c>
      <c r="C70" s="3"/>
      <c r="D70" s="33"/>
      <c r="E70" s="4">
        <v>27000</v>
      </c>
      <c r="F70" t="s">
        <v>18</v>
      </c>
      <c r="H70" s="58">
        <v>30</v>
      </c>
      <c r="I70" s="32" t="s">
        <v>416</v>
      </c>
    </row>
    <row r="71" spans="1:9">
      <c r="A71" s="2">
        <v>46079</v>
      </c>
      <c r="B71" s="3" t="s">
        <v>102</v>
      </c>
      <c r="C71" s="3"/>
      <c r="D71" s="33"/>
      <c r="E71" s="4">
        <v>200</v>
      </c>
      <c r="F71" t="s">
        <v>23</v>
      </c>
      <c r="I71" t="s">
        <v>245</v>
      </c>
    </row>
    <row r="72" spans="1:9">
      <c r="A72" s="2">
        <v>46085</v>
      </c>
      <c r="B72" s="3" t="s">
        <v>354</v>
      </c>
      <c r="C72" s="3"/>
      <c r="D72" s="33"/>
      <c r="E72" s="4">
        <v>2100</v>
      </c>
      <c r="F72" t="s">
        <v>353</v>
      </c>
      <c r="G72" t="s">
        <v>361</v>
      </c>
      <c r="I72" t="s">
        <v>365</v>
      </c>
    </row>
    <row r="73" spans="1:9">
      <c r="A73" s="2">
        <v>46085</v>
      </c>
      <c r="B73" s="3" t="s">
        <v>98</v>
      </c>
      <c r="C73" s="3"/>
      <c r="D73" s="33"/>
      <c r="E73" s="4">
        <v>400</v>
      </c>
      <c r="F73" t="str">
        <f>M9</f>
        <v>Schroeven</v>
      </c>
      <c r="G73" t="s">
        <v>111</v>
      </c>
      <c r="I73" t="s">
        <v>392</v>
      </c>
    </row>
    <row r="74" spans="1:9">
      <c r="A74" s="2">
        <v>46086</v>
      </c>
      <c r="B74" s="3" t="s">
        <v>98</v>
      </c>
      <c r="C74" s="3"/>
      <c r="D74" s="33"/>
      <c r="E74" s="4">
        <v>13500</v>
      </c>
      <c r="F74" t="s">
        <v>412</v>
      </c>
      <c r="H74" s="58">
        <v>30</v>
      </c>
      <c r="I74" t="s">
        <v>422</v>
      </c>
    </row>
    <row r="75" spans="1:9">
      <c r="A75" s="2">
        <v>46086</v>
      </c>
      <c r="B75" s="3" t="s">
        <v>98</v>
      </c>
      <c r="C75" s="3"/>
      <c r="D75" s="33"/>
      <c r="E75" s="4">
        <v>425</v>
      </c>
      <c r="F75" t="s">
        <v>240</v>
      </c>
      <c r="H75" s="58">
        <v>5</v>
      </c>
      <c r="I75" t="s">
        <v>414</v>
      </c>
    </row>
    <row r="76" spans="1:9">
      <c r="A76" s="2">
        <v>46086</v>
      </c>
      <c r="B76" s="3" t="s">
        <v>98</v>
      </c>
      <c r="C76" s="3"/>
      <c r="D76" s="33"/>
      <c r="E76" s="4">
        <v>425</v>
      </c>
      <c r="F76" t="s">
        <v>648</v>
      </c>
      <c r="I76" t="s">
        <v>248</v>
      </c>
    </row>
    <row r="77" spans="1:9">
      <c r="A77" s="2">
        <v>46086</v>
      </c>
      <c r="B77" s="3" t="s">
        <v>231</v>
      </c>
      <c r="C77" s="3"/>
      <c r="D77" s="33"/>
      <c r="E77" s="4">
        <v>65</v>
      </c>
      <c r="F77" t="s">
        <v>241</v>
      </c>
      <c r="I77" t="s">
        <v>246</v>
      </c>
    </row>
    <row r="78" spans="1:9">
      <c r="A78" s="2">
        <v>46329</v>
      </c>
      <c r="B78" s="3" t="s">
        <v>404</v>
      </c>
      <c r="C78" s="69">
        <v>422.4</v>
      </c>
      <c r="D78" s="33"/>
      <c r="E78" s="4"/>
      <c r="F78" t="s">
        <v>18</v>
      </c>
    </row>
    <row r="79" spans="1:9">
      <c r="A79" s="2">
        <v>46087</v>
      </c>
      <c r="B79" s="3" t="s">
        <v>94</v>
      </c>
      <c r="C79" s="69"/>
      <c r="D79" s="33">
        <v>425</v>
      </c>
      <c r="E79" s="4"/>
      <c r="F79" t="str">
        <f>M21</f>
        <v>LED-verlichting</v>
      </c>
      <c r="I79" t="s">
        <v>407</v>
      </c>
    </row>
    <row r="80" spans="1:9">
      <c r="A80" s="2">
        <v>46091</v>
      </c>
      <c r="B80" s="3" t="s">
        <v>98</v>
      </c>
      <c r="C80" s="69"/>
      <c r="D80" s="33"/>
      <c r="E80" s="4">
        <v>13250</v>
      </c>
      <c r="F80" t="s">
        <v>19</v>
      </c>
    </row>
    <row r="81" spans="1:9">
      <c r="A81" s="2">
        <v>46091</v>
      </c>
      <c r="B81" s="3" t="s">
        <v>98</v>
      </c>
      <c r="C81" s="69"/>
      <c r="D81" s="33"/>
      <c r="E81" s="4">
        <v>4970</v>
      </c>
      <c r="F81" t="s">
        <v>19</v>
      </c>
    </row>
    <row r="82" spans="1:9">
      <c r="A82" s="2">
        <v>46091</v>
      </c>
      <c r="B82" s="3" t="s">
        <v>98</v>
      </c>
      <c r="C82" s="69"/>
      <c r="D82" s="33"/>
      <c r="E82" s="4">
        <v>3600</v>
      </c>
      <c r="F82" t="s">
        <v>22</v>
      </c>
      <c r="I82" t="s">
        <v>1035</v>
      </c>
    </row>
    <row r="83" spans="1:9">
      <c r="A83" s="2">
        <v>46091</v>
      </c>
      <c r="B83" s="3" t="s">
        <v>98</v>
      </c>
      <c r="C83" s="69"/>
      <c r="D83" s="33"/>
      <c r="E83" s="4">
        <v>1095</v>
      </c>
      <c r="F83" t="s">
        <v>648</v>
      </c>
    </row>
    <row r="84" spans="1:9">
      <c r="A84" s="2">
        <v>46093</v>
      </c>
      <c r="B84" s="3" t="s">
        <v>98</v>
      </c>
      <c r="C84" s="69"/>
      <c r="D84" s="33"/>
      <c r="E84" s="4">
        <v>2100</v>
      </c>
      <c r="F84" t="s">
        <v>415</v>
      </c>
    </row>
    <row r="85" spans="1:9">
      <c r="A85" s="2">
        <v>46097</v>
      </c>
      <c r="B85" s="3" t="s">
        <v>95</v>
      </c>
      <c r="C85" s="69"/>
      <c r="D85" s="33">
        <v>59.98</v>
      </c>
      <c r="E85" s="4"/>
      <c r="F85" t="s">
        <v>353</v>
      </c>
    </row>
    <row r="86" spans="1:9">
      <c r="A86" s="2">
        <v>46099</v>
      </c>
      <c r="B86" s="3" t="s">
        <v>438</v>
      </c>
      <c r="C86" s="69"/>
      <c r="D86" s="33"/>
      <c r="E86" s="4">
        <v>410</v>
      </c>
      <c r="F86" t="s">
        <v>21</v>
      </c>
      <c r="I86" t="s">
        <v>439</v>
      </c>
    </row>
    <row r="87" spans="1:9">
      <c r="A87" s="2">
        <v>46099</v>
      </c>
      <c r="B87" s="3" t="s">
        <v>101</v>
      </c>
      <c r="C87" s="3"/>
      <c r="D87" s="33"/>
      <c r="E87" s="4">
        <v>195</v>
      </c>
      <c r="F87" t="s">
        <v>23</v>
      </c>
      <c r="I87" t="s">
        <v>247</v>
      </c>
    </row>
    <row r="88" spans="1:9">
      <c r="A88" s="2">
        <v>46104</v>
      </c>
      <c r="B88" s="3" t="s">
        <v>95</v>
      </c>
      <c r="C88" s="3"/>
      <c r="D88" s="33">
        <v>112.93</v>
      </c>
      <c r="E88" s="4"/>
      <c r="F88" t="s">
        <v>353</v>
      </c>
    </row>
    <row r="89" spans="1:9">
      <c r="A89" s="2">
        <v>46105</v>
      </c>
      <c r="B89" s="3" t="s">
        <v>230</v>
      </c>
      <c r="C89" s="3"/>
      <c r="D89" s="33"/>
      <c r="E89" s="4">
        <v>54100</v>
      </c>
      <c r="F89" t="s">
        <v>244</v>
      </c>
    </row>
    <row r="90" spans="1:9">
      <c r="A90" s="2">
        <v>46107</v>
      </c>
      <c r="B90" s="3" t="s">
        <v>354</v>
      </c>
      <c r="C90" s="3"/>
      <c r="D90" s="33"/>
      <c r="E90" s="4">
        <v>950</v>
      </c>
      <c r="F90" t="s">
        <v>353</v>
      </c>
      <c r="G90" t="s">
        <v>360</v>
      </c>
      <c r="I90" t="s">
        <v>366</v>
      </c>
    </row>
    <row r="91" spans="1:9">
      <c r="A91" s="2">
        <v>46112</v>
      </c>
      <c r="B91" s="3" t="s">
        <v>98</v>
      </c>
      <c r="C91" s="3"/>
      <c r="D91" s="33"/>
      <c r="E91" s="4">
        <v>9985</v>
      </c>
      <c r="F91" t="s">
        <v>244</v>
      </c>
    </row>
    <row r="92" spans="1:9">
      <c r="A92" s="2">
        <v>46112</v>
      </c>
      <c r="B92" s="3" t="s">
        <v>98</v>
      </c>
      <c r="C92" s="3"/>
      <c r="D92" s="33"/>
      <c r="E92" s="4">
        <v>730</v>
      </c>
      <c r="F92" t="s">
        <v>22</v>
      </c>
    </row>
    <row r="93" spans="1:9">
      <c r="A93" s="2">
        <v>46112</v>
      </c>
      <c r="B93" s="3" t="s">
        <v>98</v>
      </c>
      <c r="C93" s="3"/>
      <c r="D93" s="33"/>
      <c r="E93" s="4">
        <v>6240</v>
      </c>
      <c r="F93" t="s">
        <v>244</v>
      </c>
    </row>
    <row r="94" spans="1:9">
      <c r="A94" s="2">
        <v>46112</v>
      </c>
      <c r="B94" s="3" t="s">
        <v>98</v>
      </c>
      <c r="C94" s="3"/>
      <c r="D94" s="33"/>
      <c r="E94" s="4">
        <v>2140</v>
      </c>
      <c r="F94" t="s">
        <v>1036</v>
      </c>
      <c r="I94" t="s">
        <v>974</v>
      </c>
    </row>
    <row r="95" spans="1:9">
      <c r="A95" s="2">
        <v>46112</v>
      </c>
      <c r="B95" s="3" t="s">
        <v>98</v>
      </c>
      <c r="C95" s="3"/>
      <c r="D95" s="33"/>
      <c r="E95" s="4">
        <v>400</v>
      </c>
      <c r="F95" t="s">
        <v>23</v>
      </c>
    </row>
    <row r="96" spans="1:9">
      <c r="A96" s="2">
        <v>46113</v>
      </c>
      <c r="B96" s="3" t="s">
        <v>354</v>
      </c>
      <c r="C96" s="3"/>
      <c r="D96" s="33"/>
      <c r="E96" s="4">
        <v>100</v>
      </c>
      <c r="F96" t="s">
        <v>353</v>
      </c>
      <c r="I96" t="s">
        <v>367</v>
      </c>
    </row>
    <row r="97" spans="1:9">
      <c r="A97" s="2">
        <v>46121</v>
      </c>
      <c r="B97" s="3" t="s">
        <v>94</v>
      </c>
      <c r="C97" s="3"/>
      <c r="D97" s="33">
        <v>20</v>
      </c>
      <c r="E97" s="4"/>
      <c r="F97" t="s">
        <v>22</v>
      </c>
      <c r="I97" t="s">
        <v>394</v>
      </c>
    </row>
    <row r="98" spans="1:9">
      <c r="A98" s="2">
        <v>46125</v>
      </c>
      <c r="B98" s="3" t="s">
        <v>98</v>
      </c>
      <c r="C98" s="3"/>
      <c r="D98" s="33"/>
      <c r="E98" s="4">
        <v>10000</v>
      </c>
      <c r="F98" t="s">
        <v>412</v>
      </c>
      <c r="H98" s="58">
        <v>2</v>
      </c>
      <c r="I98" t="s">
        <v>424</v>
      </c>
    </row>
    <row r="99" spans="1:9">
      <c r="A99" s="2">
        <v>46125</v>
      </c>
      <c r="B99" s="3" t="s">
        <v>98</v>
      </c>
      <c r="C99" s="3"/>
      <c r="D99" s="33"/>
      <c r="E99" s="4">
        <v>49490</v>
      </c>
      <c r="F99" t="s">
        <v>18</v>
      </c>
    </row>
    <row r="100" spans="1:9">
      <c r="A100" s="2">
        <v>46125</v>
      </c>
      <c r="B100" s="3" t="s">
        <v>354</v>
      </c>
      <c r="C100" s="3"/>
      <c r="D100" s="33"/>
      <c r="E100" s="4">
        <v>5800</v>
      </c>
      <c r="F100" t="s">
        <v>353</v>
      </c>
      <c r="G100" t="s">
        <v>359</v>
      </c>
      <c r="H100" s="58">
        <v>6</v>
      </c>
      <c r="I100" t="s">
        <v>368</v>
      </c>
    </row>
    <row r="101" spans="1:9">
      <c r="A101" s="2">
        <v>46132</v>
      </c>
      <c r="B101" s="3" t="s">
        <v>354</v>
      </c>
      <c r="C101" s="3"/>
      <c r="D101" s="33"/>
      <c r="E101" s="4">
        <v>11700</v>
      </c>
      <c r="F101" t="s">
        <v>353</v>
      </c>
      <c r="G101" t="s">
        <v>362</v>
      </c>
      <c r="I101" t="s">
        <v>369</v>
      </c>
    </row>
    <row r="102" spans="1:9">
      <c r="A102" s="2">
        <v>46134</v>
      </c>
      <c r="B102" s="3" t="s">
        <v>445</v>
      </c>
      <c r="C102" s="3"/>
      <c r="D102" s="33"/>
      <c r="E102" s="4">
        <v>3204.63</v>
      </c>
      <c r="F102" t="s">
        <v>444</v>
      </c>
      <c r="I102" s="32" t="s">
        <v>446</v>
      </c>
    </row>
    <row r="103" spans="1:9">
      <c r="A103" s="2">
        <v>46136</v>
      </c>
      <c r="B103" s="3" t="s">
        <v>230</v>
      </c>
      <c r="C103" s="3"/>
      <c r="D103" s="33"/>
      <c r="E103" s="4">
        <v>46625</v>
      </c>
      <c r="F103" t="s">
        <v>18</v>
      </c>
      <c r="G103" t="s">
        <v>364</v>
      </c>
      <c r="H103" s="58">
        <v>223</v>
      </c>
      <c r="I103" t="s">
        <v>425</v>
      </c>
    </row>
    <row r="104" spans="1:9">
      <c r="A104" s="2">
        <v>46139</v>
      </c>
      <c r="B104" s="3" t="s">
        <v>98</v>
      </c>
      <c r="C104" s="3"/>
      <c r="D104" s="33"/>
      <c r="E104" s="4">
        <v>500</v>
      </c>
      <c r="F104" t="str">
        <f>M24</f>
        <v>Sanitaire</v>
      </c>
      <c r="I104" t="s">
        <v>418</v>
      </c>
    </row>
    <row r="105" spans="1:9">
      <c r="A105" s="2">
        <v>46141</v>
      </c>
      <c r="B105" s="3" t="s">
        <v>95</v>
      </c>
      <c r="C105" s="3"/>
      <c r="D105" s="33"/>
      <c r="E105" s="4">
        <v>19085</v>
      </c>
      <c r="F105" t="s">
        <v>417</v>
      </c>
      <c r="G105" t="s">
        <v>1034</v>
      </c>
      <c r="H105" s="58">
        <v>1</v>
      </c>
      <c r="I105" t="s">
        <v>1033</v>
      </c>
    </row>
    <row r="106" spans="1:9">
      <c r="A106" s="2">
        <v>46142</v>
      </c>
      <c r="B106" s="3" t="s">
        <v>102</v>
      </c>
      <c r="C106" s="3"/>
      <c r="D106" s="33"/>
      <c r="E106" s="4">
        <v>100</v>
      </c>
      <c r="F106" t="str">
        <f>M3</f>
        <v>Scharnieren</v>
      </c>
      <c r="H106" s="58">
        <v>10</v>
      </c>
      <c r="I106" t="s">
        <v>333</v>
      </c>
    </row>
    <row r="107" spans="1:9">
      <c r="A107" s="2">
        <v>46143</v>
      </c>
      <c r="B107" s="3" t="s">
        <v>98</v>
      </c>
      <c r="C107" s="3"/>
      <c r="D107" s="33"/>
      <c r="E107" s="4">
        <v>3600</v>
      </c>
      <c r="F107" t="s">
        <v>22</v>
      </c>
      <c r="H107" s="58">
        <v>12</v>
      </c>
      <c r="I107" t="s">
        <v>413</v>
      </c>
    </row>
    <row r="108" spans="1:9">
      <c r="A108" s="2">
        <v>46143</v>
      </c>
      <c r="B108" s="3" t="s">
        <v>98</v>
      </c>
      <c r="C108" s="3"/>
      <c r="D108" s="33"/>
      <c r="E108" s="4">
        <v>26700</v>
      </c>
      <c r="F108" t="s">
        <v>18</v>
      </c>
      <c r="H108" s="58">
        <v>30</v>
      </c>
      <c r="I108" t="s">
        <v>419</v>
      </c>
    </row>
    <row r="109" spans="1:9">
      <c r="A109" s="2">
        <v>46146</v>
      </c>
      <c r="B109" s="3" t="s">
        <v>104</v>
      </c>
      <c r="C109" s="3"/>
      <c r="D109" s="33"/>
      <c r="E109" s="4">
        <v>4000</v>
      </c>
      <c r="F109" t="s">
        <v>17</v>
      </c>
    </row>
    <row r="110" spans="1:9">
      <c r="A110" s="2">
        <v>46149</v>
      </c>
      <c r="B110" s="3" t="s">
        <v>98</v>
      </c>
      <c r="C110" s="3"/>
      <c r="D110" s="33"/>
      <c r="E110" s="4">
        <v>3600</v>
      </c>
      <c r="F110" t="s">
        <v>22</v>
      </c>
      <c r="I110" t="s">
        <v>413</v>
      </c>
    </row>
    <row r="111" spans="1:9">
      <c r="A111" s="2">
        <v>46161</v>
      </c>
      <c r="B111" s="3"/>
      <c r="C111" s="3"/>
      <c r="D111" s="33"/>
      <c r="E111" s="4">
        <v>10000</v>
      </c>
      <c r="F111" t="s">
        <v>412</v>
      </c>
      <c r="H111" s="58">
        <v>2</v>
      </c>
      <c r="I111" t="s">
        <v>420</v>
      </c>
    </row>
    <row r="112" spans="1:9">
      <c r="A112" s="2">
        <v>46161</v>
      </c>
      <c r="B112" s="3"/>
      <c r="C112" s="3"/>
      <c r="D112" s="33"/>
      <c r="E112" s="4">
        <v>14000</v>
      </c>
      <c r="F112" t="s">
        <v>18</v>
      </c>
      <c r="H112" s="58">
        <v>18</v>
      </c>
      <c r="I112" t="s">
        <v>421</v>
      </c>
    </row>
    <row r="113" spans="1:9">
      <c r="A113" s="2">
        <v>46162</v>
      </c>
      <c r="B113" s="3" t="s">
        <v>445</v>
      </c>
      <c r="C113" s="3"/>
      <c r="D113" s="33"/>
      <c r="E113" s="4">
        <v>4846.8599999999997</v>
      </c>
      <c r="F113" t="s">
        <v>417</v>
      </c>
    </row>
    <row r="114" spans="1:9">
      <c r="A114" s="2">
        <v>46170</v>
      </c>
      <c r="B114" s="3" t="s">
        <v>232</v>
      </c>
      <c r="C114" s="3"/>
      <c r="D114" s="33"/>
      <c r="E114" s="4">
        <v>65335</v>
      </c>
      <c r="F114" t="s">
        <v>244</v>
      </c>
      <c r="H114" s="58">
        <v>120</v>
      </c>
      <c r="I114" t="s">
        <v>554</v>
      </c>
    </row>
    <row r="115" spans="1:9">
      <c r="A115" s="2">
        <v>46175</v>
      </c>
      <c r="B115" s="3" t="s">
        <v>408</v>
      </c>
      <c r="C115" s="3"/>
      <c r="D115" s="33"/>
      <c r="E115" s="4">
        <v>1039.5</v>
      </c>
      <c r="F115" t="s">
        <v>406</v>
      </c>
      <c r="G115" t="s">
        <v>410</v>
      </c>
      <c r="I115" t="s">
        <v>409</v>
      </c>
    </row>
    <row r="116" spans="1:9">
      <c r="A116" s="2">
        <v>46176</v>
      </c>
      <c r="B116" s="3" t="s">
        <v>232</v>
      </c>
      <c r="C116" s="3"/>
      <c r="D116" s="33"/>
      <c r="E116" s="4">
        <v>3300</v>
      </c>
      <c r="F116" t="s">
        <v>244</v>
      </c>
    </row>
    <row r="117" spans="1:9">
      <c r="A117" s="2">
        <v>46182</v>
      </c>
      <c r="B117" s="3" t="s">
        <v>350</v>
      </c>
      <c r="C117" s="3"/>
      <c r="D117" s="33"/>
      <c r="E117" s="4">
        <v>1500</v>
      </c>
      <c r="F117" t="s">
        <v>22</v>
      </c>
      <c r="I117" t="s">
        <v>437</v>
      </c>
    </row>
    <row r="118" spans="1:9">
      <c r="A118" s="2">
        <v>46185</v>
      </c>
      <c r="B118" s="3" t="s">
        <v>98</v>
      </c>
      <c r="C118" s="3"/>
      <c r="D118" s="33"/>
      <c r="E118" s="4">
        <v>875</v>
      </c>
      <c r="F118" t="s">
        <v>415</v>
      </c>
    </row>
    <row r="119" spans="1:9">
      <c r="A119" s="2">
        <v>46185</v>
      </c>
      <c r="B119" s="3" t="s">
        <v>354</v>
      </c>
      <c r="C119" s="3"/>
      <c r="D119" s="33"/>
      <c r="E119" s="4">
        <v>800</v>
      </c>
      <c r="F119" t="s">
        <v>353</v>
      </c>
      <c r="G119" t="s">
        <v>363</v>
      </c>
    </row>
    <row r="120" spans="1:9">
      <c r="A120" s="2">
        <v>46188</v>
      </c>
      <c r="B120" s="3" t="s">
        <v>408</v>
      </c>
      <c r="C120" s="3"/>
      <c r="D120" s="33"/>
      <c r="E120" s="4">
        <v>770</v>
      </c>
      <c r="F120" t="s">
        <v>406</v>
      </c>
      <c r="G120" t="s">
        <v>410</v>
      </c>
      <c r="I120" t="s">
        <v>411</v>
      </c>
    </row>
    <row r="121" spans="1:9">
      <c r="A121" s="2">
        <v>46189</v>
      </c>
      <c r="B121" s="3" t="s">
        <v>350</v>
      </c>
      <c r="C121" s="3"/>
      <c r="D121" s="33"/>
      <c r="E121" s="4">
        <v>11400</v>
      </c>
      <c r="F121" t="s">
        <v>17</v>
      </c>
      <c r="H121" s="58">
        <v>200</v>
      </c>
      <c r="I121" t="s">
        <v>351</v>
      </c>
    </row>
    <row r="122" spans="1:9">
      <c r="A122" s="2">
        <v>46191</v>
      </c>
      <c r="B122" s="3" t="s">
        <v>408</v>
      </c>
      <c r="C122" s="3"/>
      <c r="D122" s="33"/>
      <c r="E122" s="4">
        <v>1127.5</v>
      </c>
      <c r="F122" t="s">
        <v>406</v>
      </c>
      <c r="G122" t="s">
        <v>410</v>
      </c>
      <c r="I122" t="s">
        <v>409</v>
      </c>
    </row>
    <row r="123" spans="1:9">
      <c r="A123" s="2">
        <v>46192</v>
      </c>
      <c r="B123" s="3" t="s">
        <v>94</v>
      </c>
      <c r="C123" s="3"/>
      <c r="D123" s="33">
        <v>484.5</v>
      </c>
      <c r="E123" s="4"/>
      <c r="F123" t="s">
        <v>353</v>
      </c>
      <c r="I123" t="s">
        <v>405</v>
      </c>
    </row>
    <row r="124" spans="1:9">
      <c r="A124" s="2">
        <v>46197</v>
      </c>
      <c r="B124" s="3" t="s">
        <v>98</v>
      </c>
      <c r="C124" s="3"/>
      <c r="D124" s="33"/>
      <c r="E124" s="4">
        <v>1850</v>
      </c>
      <c r="F124" t="str">
        <f>M4</f>
        <v>Ladegeleiders</v>
      </c>
      <c r="H124" s="58">
        <v>10</v>
      </c>
      <c r="I124" t="s">
        <v>286</v>
      </c>
    </row>
    <row r="125" spans="1:9">
      <c r="A125" s="2">
        <v>46197</v>
      </c>
      <c r="B125" s="3" t="s">
        <v>354</v>
      </c>
      <c r="C125" s="3"/>
      <c r="D125" s="33"/>
      <c r="E125" s="4">
        <v>2800</v>
      </c>
      <c r="F125" t="s">
        <v>353</v>
      </c>
      <c r="G125" t="s">
        <v>364</v>
      </c>
    </row>
    <row r="126" spans="1:9">
      <c r="A126" s="2">
        <v>46197</v>
      </c>
      <c r="B126" s="3" t="s">
        <v>98</v>
      </c>
      <c r="C126" s="3"/>
      <c r="D126" s="33"/>
      <c r="E126" s="4">
        <v>540</v>
      </c>
      <c r="F126" t="s">
        <v>22</v>
      </c>
      <c r="H126" s="58">
        <v>2</v>
      </c>
      <c r="I126" t="s">
        <v>287</v>
      </c>
    </row>
    <row r="127" spans="1:9">
      <c r="A127" s="2">
        <v>46197</v>
      </c>
      <c r="B127" s="3" t="s">
        <v>98</v>
      </c>
      <c r="C127" s="3"/>
      <c r="D127" s="33"/>
      <c r="E127" s="4">
        <v>3600</v>
      </c>
      <c r="F127" t="s">
        <v>22</v>
      </c>
      <c r="H127" s="58">
        <v>12</v>
      </c>
      <c r="I127" t="s">
        <v>235</v>
      </c>
    </row>
    <row r="128" spans="1:9">
      <c r="A128" s="2">
        <v>46198</v>
      </c>
      <c r="B128" s="3" t="s">
        <v>94</v>
      </c>
      <c r="C128" s="3"/>
      <c r="D128" s="33">
        <v>470</v>
      </c>
      <c r="E128" s="4"/>
      <c r="F128" t="s">
        <v>406</v>
      </c>
      <c r="I128" t="s">
        <v>405</v>
      </c>
    </row>
    <row r="129" spans="1:12">
      <c r="A129" s="2">
        <v>46199</v>
      </c>
      <c r="B129" s="3" t="s">
        <v>98</v>
      </c>
      <c r="C129" s="3"/>
      <c r="D129" s="33"/>
      <c r="E129" s="4">
        <v>1400</v>
      </c>
      <c r="F129" t="s">
        <v>18</v>
      </c>
      <c r="H129" s="58">
        <v>4</v>
      </c>
      <c r="I129" t="s">
        <v>291</v>
      </c>
    </row>
    <row r="130" spans="1:12">
      <c r="A130" s="2">
        <v>46199</v>
      </c>
      <c r="B130" s="3" t="s">
        <v>98</v>
      </c>
      <c r="C130" s="3"/>
      <c r="D130" s="33"/>
      <c r="E130" s="4">
        <v>495</v>
      </c>
      <c r="F130" t="s">
        <v>18</v>
      </c>
      <c r="H130" s="58">
        <v>3</v>
      </c>
      <c r="I130" t="s">
        <v>292</v>
      </c>
    </row>
    <row r="131" spans="1:12">
      <c r="A131" s="2">
        <v>46199</v>
      </c>
      <c r="B131" s="3" t="s">
        <v>98</v>
      </c>
      <c r="C131" s="3"/>
      <c r="D131" s="33"/>
      <c r="E131" s="4">
        <v>185</v>
      </c>
      <c r="F131" t="s">
        <v>18</v>
      </c>
      <c r="H131" s="58">
        <v>2</v>
      </c>
      <c r="I131" t="s">
        <v>286</v>
      </c>
    </row>
    <row r="132" spans="1:12">
      <c r="A132" s="2">
        <v>46200</v>
      </c>
      <c r="B132" s="3" t="s">
        <v>102</v>
      </c>
      <c r="C132" s="3"/>
      <c r="D132" s="33"/>
      <c r="E132" s="4">
        <v>235</v>
      </c>
      <c r="F132" t="s">
        <v>648</v>
      </c>
    </row>
    <row r="133" spans="1:12">
      <c r="A133" s="2">
        <v>46202</v>
      </c>
      <c r="B133" s="3" t="s">
        <v>233</v>
      </c>
      <c r="C133" s="3"/>
      <c r="D133" s="33"/>
      <c r="E133" s="4">
        <v>2046</v>
      </c>
      <c r="F133" t="s">
        <v>23</v>
      </c>
      <c r="I133" t="s">
        <v>242</v>
      </c>
      <c r="L133" t="s">
        <v>111</v>
      </c>
    </row>
    <row r="134" spans="1:12">
      <c r="A134" s="2">
        <v>46202</v>
      </c>
      <c r="B134" s="3" t="s">
        <v>354</v>
      </c>
      <c r="C134" s="3"/>
      <c r="D134" s="33"/>
      <c r="E134" s="4">
        <v>1050</v>
      </c>
      <c r="F134" t="s">
        <v>353</v>
      </c>
    </row>
    <row r="135" spans="1:12">
      <c r="A135" s="2">
        <v>46203</v>
      </c>
      <c r="B135" s="3" t="s">
        <v>98</v>
      </c>
      <c r="C135" s="3"/>
      <c r="D135" s="33"/>
      <c r="E135" s="4">
        <v>9300</v>
      </c>
      <c r="F135" t="s">
        <v>18</v>
      </c>
      <c r="H135" s="58">
        <v>12</v>
      </c>
      <c r="I135" t="s">
        <v>297</v>
      </c>
    </row>
    <row r="136" spans="1:12">
      <c r="A136" s="2">
        <v>46203</v>
      </c>
      <c r="B136" s="3" t="s">
        <v>233</v>
      </c>
      <c r="C136" s="3"/>
      <c r="D136" s="33"/>
      <c r="E136" s="4">
        <v>2706</v>
      </c>
      <c r="F136" t="s">
        <v>23</v>
      </c>
      <c r="H136" s="58">
        <v>1</v>
      </c>
      <c r="I136" t="s">
        <v>283</v>
      </c>
    </row>
    <row r="137" spans="1:12">
      <c r="A137" s="2">
        <v>46209</v>
      </c>
      <c r="B137" s="3" t="s">
        <v>302</v>
      </c>
      <c r="C137" s="3"/>
      <c r="D137" s="33"/>
      <c r="E137" s="4">
        <v>200</v>
      </c>
      <c r="F137" t="str">
        <f>M9</f>
        <v>Schroeven</v>
      </c>
      <c r="H137" s="58">
        <v>10</v>
      </c>
      <c r="I137" t="s">
        <v>303</v>
      </c>
    </row>
    <row r="138" spans="1:12">
      <c r="A138" s="2">
        <v>46213</v>
      </c>
      <c r="B138" s="3" t="s">
        <v>354</v>
      </c>
      <c r="C138" s="3"/>
      <c r="D138" s="33"/>
      <c r="E138" s="4">
        <v>1080</v>
      </c>
      <c r="F138" t="s">
        <v>353</v>
      </c>
      <c r="G138" t="s">
        <v>356</v>
      </c>
      <c r="H138" s="58">
        <v>1</v>
      </c>
      <c r="I138" t="s">
        <v>355</v>
      </c>
    </row>
    <row r="139" spans="1:12">
      <c r="A139" s="2">
        <v>46217</v>
      </c>
      <c r="B139" s="3" t="s">
        <v>104</v>
      </c>
      <c r="C139" s="69">
        <v>560</v>
      </c>
      <c r="D139" s="33"/>
      <c r="E139" s="4"/>
      <c r="F139" t="s">
        <v>17</v>
      </c>
      <c r="H139" s="58">
        <v>200</v>
      </c>
      <c r="I139" t="s">
        <v>1011</v>
      </c>
    </row>
    <row r="140" spans="1:12">
      <c r="A140" s="2">
        <v>46221</v>
      </c>
      <c r="B140" s="3" t="s">
        <v>102</v>
      </c>
      <c r="C140" s="69"/>
      <c r="D140" s="33"/>
      <c r="E140" s="4">
        <v>195</v>
      </c>
      <c r="F140" t="s">
        <v>241</v>
      </c>
      <c r="H140" s="58">
        <v>3</v>
      </c>
      <c r="I140" t="s">
        <v>246</v>
      </c>
    </row>
    <row r="141" spans="1:12">
      <c r="A141" s="2">
        <v>46224</v>
      </c>
      <c r="B141" s="3" t="s">
        <v>101</v>
      </c>
      <c r="C141" s="3"/>
      <c r="D141" s="33"/>
      <c r="E141" s="4">
        <v>375</v>
      </c>
      <c r="F141" t="s">
        <v>648</v>
      </c>
      <c r="I141" t="s">
        <v>1010</v>
      </c>
    </row>
    <row r="142" spans="1:12">
      <c r="A142" s="2">
        <v>46224</v>
      </c>
      <c r="B142" s="3" t="s">
        <v>1009</v>
      </c>
      <c r="C142" s="3"/>
      <c r="D142" s="33"/>
      <c r="E142" s="4">
        <v>1721.5</v>
      </c>
      <c r="F142" t="s">
        <v>23</v>
      </c>
    </row>
    <row r="143" spans="1:12">
      <c r="A143" s="2">
        <v>46225</v>
      </c>
      <c r="B143" s="3" t="s">
        <v>95</v>
      </c>
      <c r="C143" s="3"/>
      <c r="D143" s="33"/>
      <c r="E143" s="4">
        <v>1450</v>
      </c>
      <c r="F143" t="s">
        <v>21</v>
      </c>
      <c r="I143" t="s">
        <v>439</v>
      </c>
    </row>
    <row r="144" spans="1:12">
      <c r="A144" s="2">
        <v>46225</v>
      </c>
      <c r="B144" s="3" t="s">
        <v>226</v>
      </c>
      <c r="C144" s="3"/>
      <c r="D144" s="33"/>
      <c r="E144" s="4">
        <v>440</v>
      </c>
      <c r="F144" t="s">
        <v>648</v>
      </c>
      <c r="I144" t="s">
        <v>1014</v>
      </c>
    </row>
    <row r="145" spans="1:9">
      <c r="A145" s="2">
        <v>46226</v>
      </c>
      <c r="B145" s="3" t="s">
        <v>404</v>
      </c>
      <c r="C145" s="3"/>
      <c r="D145" s="33"/>
      <c r="E145" s="4">
        <v>452.48</v>
      </c>
      <c r="F145" t="str">
        <f>M6</f>
        <v xml:space="preserve">Tip-on </v>
      </c>
      <c r="H145" s="58">
        <v>5</v>
      </c>
      <c r="I145" t="s">
        <v>748</v>
      </c>
    </row>
    <row r="146" spans="1:9">
      <c r="A146" s="2">
        <v>46226</v>
      </c>
      <c r="B146" s="3" t="s">
        <v>354</v>
      </c>
      <c r="C146" s="3"/>
      <c r="D146" s="33"/>
      <c r="E146" s="4">
        <v>800</v>
      </c>
      <c r="F146" t="s">
        <v>353</v>
      </c>
      <c r="G146" t="s">
        <v>460</v>
      </c>
      <c r="H146" s="58">
        <v>3</v>
      </c>
    </row>
    <row r="147" spans="1:9">
      <c r="A147" s="2">
        <v>46232</v>
      </c>
      <c r="B147" s="3" t="s">
        <v>95</v>
      </c>
      <c r="C147" s="3"/>
      <c r="D147" s="33">
        <v>308.20999999999998</v>
      </c>
      <c r="E147" s="4"/>
      <c r="F147" t="s">
        <v>353</v>
      </c>
      <c r="G147" t="s">
        <v>456</v>
      </c>
    </row>
    <row r="148" spans="1:9">
      <c r="A148" s="2">
        <v>46232</v>
      </c>
      <c r="B148" s="3" t="s">
        <v>104</v>
      </c>
      <c r="C148" s="69">
        <v>900</v>
      </c>
      <c r="D148" s="33"/>
      <c r="E148" s="4"/>
      <c r="F148" t="s">
        <v>17</v>
      </c>
      <c r="H148" s="58">
        <v>250</v>
      </c>
      <c r="I148" t="s">
        <v>1003</v>
      </c>
    </row>
    <row r="149" spans="1:9">
      <c r="A149" s="2">
        <v>46232</v>
      </c>
      <c r="B149" s="3" t="s">
        <v>1018</v>
      </c>
      <c r="C149" s="69"/>
      <c r="D149" s="33"/>
      <c r="E149" s="4">
        <v>1200</v>
      </c>
      <c r="F149" t="s">
        <v>412</v>
      </c>
      <c r="H149" s="58">
        <v>30</v>
      </c>
      <c r="I149" t="s">
        <v>1019</v>
      </c>
    </row>
    <row r="150" spans="1:9">
      <c r="A150" s="2">
        <v>46234</v>
      </c>
      <c r="B150" s="3" t="s">
        <v>1015</v>
      </c>
      <c r="C150" s="69">
        <v>1600</v>
      </c>
      <c r="D150" s="33"/>
      <c r="E150" s="4"/>
      <c r="F150" t="s">
        <v>17</v>
      </c>
      <c r="I150" t="s">
        <v>1016</v>
      </c>
    </row>
    <row r="151" spans="1:9">
      <c r="A151" s="2">
        <v>46234</v>
      </c>
      <c r="B151" s="3" t="s">
        <v>1015</v>
      </c>
      <c r="C151" s="69">
        <v>350</v>
      </c>
      <c r="D151" s="33"/>
      <c r="E151" s="4"/>
      <c r="F151" t="s">
        <v>449</v>
      </c>
      <c r="I151" t="s">
        <v>111</v>
      </c>
    </row>
    <row r="152" spans="1:9">
      <c r="A152" s="2">
        <v>46234</v>
      </c>
      <c r="B152" s="3" t="s">
        <v>1015</v>
      </c>
      <c r="C152" s="69">
        <v>226.35</v>
      </c>
      <c r="D152" s="33"/>
      <c r="E152" s="4"/>
      <c r="F152" t="s">
        <v>17</v>
      </c>
      <c r="I152" t="s">
        <v>1017</v>
      </c>
    </row>
    <row r="153" spans="1:9">
      <c r="A153" s="2">
        <v>46237</v>
      </c>
      <c r="B153" s="3" t="s">
        <v>104</v>
      </c>
      <c r="C153" s="3"/>
      <c r="D153" s="33">
        <v>300</v>
      </c>
      <c r="E153" s="4"/>
      <c r="F153" t="s">
        <v>449</v>
      </c>
      <c r="H153" s="58">
        <v>50</v>
      </c>
      <c r="I153" t="s">
        <v>1004</v>
      </c>
    </row>
    <row r="154" spans="1:9">
      <c r="A154" s="2">
        <v>46237</v>
      </c>
      <c r="B154" s="3" t="s">
        <v>226</v>
      </c>
      <c r="C154" s="3"/>
      <c r="D154" s="33"/>
      <c r="E154" s="4">
        <v>630</v>
      </c>
      <c r="F154" t="s">
        <v>648</v>
      </c>
    </row>
    <row r="155" spans="1:9">
      <c r="A155" s="2">
        <v>46238</v>
      </c>
      <c r="B155" s="3" t="s">
        <v>354</v>
      </c>
      <c r="C155" s="3"/>
      <c r="D155" s="33"/>
      <c r="E155" s="4">
        <v>850</v>
      </c>
      <c r="F155" t="s">
        <v>353</v>
      </c>
      <c r="G155" t="s">
        <v>456</v>
      </c>
    </row>
    <row r="156" spans="1:9">
      <c r="A156" s="2">
        <v>46240</v>
      </c>
      <c r="B156" s="3" t="s">
        <v>1009</v>
      </c>
      <c r="C156" s="3"/>
      <c r="D156" s="33"/>
      <c r="E156" s="4">
        <v>3443</v>
      </c>
      <c r="F156" t="s">
        <v>23</v>
      </c>
      <c r="G156" t="s">
        <v>364</v>
      </c>
      <c r="I156" t="s">
        <v>1039</v>
      </c>
    </row>
    <row r="157" spans="1:9">
      <c r="A157" s="2">
        <v>46245</v>
      </c>
      <c r="B157" s="3" t="s">
        <v>350</v>
      </c>
      <c r="C157" s="3"/>
      <c r="D157" s="33"/>
      <c r="E157" s="4">
        <v>1875</v>
      </c>
      <c r="F157" t="s">
        <v>21</v>
      </c>
      <c r="H157" s="58">
        <v>5</v>
      </c>
      <c r="I157" t="s">
        <v>1037</v>
      </c>
    </row>
    <row r="158" spans="1:9">
      <c r="A158" s="2">
        <v>46245</v>
      </c>
      <c r="B158" s="3" t="s">
        <v>94</v>
      </c>
      <c r="C158" s="69">
        <v>115</v>
      </c>
      <c r="D158" s="33"/>
      <c r="E158" s="4"/>
      <c r="F158" t="s">
        <v>406</v>
      </c>
      <c r="I158" t="s">
        <v>1038</v>
      </c>
    </row>
    <row r="159" spans="1:9">
      <c r="A159" s="2"/>
      <c r="B159" s="3"/>
      <c r="C159" s="3"/>
      <c r="D159" s="33"/>
      <c r="E159" s="4"/>
    </row>
    <row r="160" spans="1:9">
      <c r="A160" s="2"/>
      <c r="B160" s="3"/>
      <c r="C160" s="3"/>
      <c r="D160" s="33"/>
      <c r="E160" s="4"/>
    </row>
    <row r="161" spans="1:5">
      <c r="A161" s="2"/>
      <c r="B161" s="3"/>
      <c r="C161" s="3"/>
      <c r="D161" s="33"/>
      <c r="E161" s="4"/>
    </row>
    <row r="162" spans="1:5">
      <c r="A162" s="2"/>
      <c r="B162" s="3"/>
      <c r="C162" s="3"/>
      <c r="D162" s="33"/>
      <c r="E162" s="4"/>
    </row>
    <row r="163" spans="1:5">
      <c r="A163" s="2"/>
      <c r="B163" s="3"/>
      <c r="C163" s="3"/>
      <c r="D163" s="33"/>
      <c r="E163" s="4"/>
    </row>
    <row r="164" spans="1:5">
      <c r="A164" s="2"/>
      <c r="B164" s="3"/>
      <c r="C164" s="3"/>
      <c r="D164" s="33"/>
      <c r="E164" s="4"/>
    </row>
    <row r="165" spans="1:5">
      <c r="A165" s="2"/>
      <c r="B165" s="3"/>
      <c r="C165" s="3"/>
      <c r="D165" s="33"/>
      <c r="E165" s="4"/>
    </row>
    <row r="166" spans="1:5">
      <c r="A166" s="2"/>
      <c r="B166" s="3"/>
      <c r="C166" s="3"/>
      <c r="D166" s="33"/>
      <c r="E166" s="4"/>
    </row>
    <row r="167" spans="1:5">
      <c r="A167" s="2"/>
      <c r="B167" s="3"/>
      <c r="C167" s="3"/>
      <c r="D167" s="33"/>
      <c r="E167" s="4"/>
    </row>
    <row r="168" spans="1:5">
      <c r="A168" s="2"/>
      <c r="B168" s="3"/>
      <c r="C168" s="3"/>
      <c r="D168" s="33"/>
      <c r="E168" s="4"/>
    </row>
    <row r="169" spans="1:5">
      <c r="A169" s="2"/>
      <c r="B169" s="3"/>
      <c r="C169" s="3"/>
      <c r="D169" s="33"/>
      <c r="E169" s="4"/>
    </row>
    <row r="170" spans="1:5">
      <c r="A170" s="2"/>
      <c r="B170" s="3"/>
      <c r="C170" s="3"/>
      <c r="D170" s="33"/>
      <c r="E170" s="4"/>
    </row>
    <row r="171" spans="1:5">
      <c r="A171" s="2"/>
      <c r="B171" s="3"/>
      <c r="C171" s="3"/>
      <c r="D171" s="33"/>
      <c r="E171" s="4"/>
    </row>
    <row r="173" spans="1:5">
      <c r="E173" s="26">
        <f>SUM(E21:E145)</f>
        <v>578910.76</v>
      </c>
    </row>
  </sheetData>
  <autoFilter ref="A2:J160" xr:uid="{CCEFB238-6BC8-4A2A-AA7C-4AE4F66D4AF7}"/>
  <mergeCells count="6">
    <mergeCell ref="S31:U31"/>
    <mergeCell ref="S1:AS1"/>
    <mergeCell ref="S15:U15"/>
    <mergeCell ref="A1:J1"/>
    <mergeCell ref="M1:O1"/>
    <mergeCell ref="S17:AS17"/>
  </mergeCells>
  <conditionalFormatting sqref="E147:E171 E7:E144">
    <cfRule type="cellIs" dxfId="17" priority="6" operator="lessThan">
      <formula>0</formula>
    </cfRule>
  </conditionalFormatting>
  <conditionalFormatting sqref="E145">
    <cfRule type="cellIs" dxfId="16" priority="5" operator="lessThan">
      <formula>0</formula>
    </cfRule>
  </conditionalFormatting>
  <conditionalFormatting sqref="E146">
    <cfRule type="cellIs" dxfId="15" priority="4" operator="lessThan">
      <formula>0</formula>
    </cfRule>
  </conditionalFormatting>
  <conditionalFormatting sqref="E4">
    <cfRule type="cellIs" dxfId="14" priority="3" operator="lessThan">
      <formula>0</formula>
    </cfRule>
  </conditionalFormatting>
  <conditionalFormatting sqref="E5">
    <cfRule type="cellIs" dxfId="13" priority="2" operator="lessThan">
      <formula>0</formula>
    </cfRule>
  </conditionalFormatting>
  <conditionalFormatting sqref="E6">
    <cfRule type="cellIs" dxfId="12" priority="1" operator="lessThan">
      <formula>0</formula>
    </cfRule>
  </conditionalFormatting>
  <pageMargins left="0.75" right="0.75" top="1" bottom="1" header="0.5" footer="0.5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theme="3"/>
  </sheetPr>
  <dimension ref="A1:O88"/>
  <sheetViews>
    <sheetView workbookViewId="0">
      <selection activeCell="F91" sqref="F91"/>
    </sheetView>
  </sheetViews>
  <sheetFormatPr defaultRowHeight="14.4"/>
  <cols>
    <col min="1" max="1" width="14.109375" customWidth="1"/>
    <col min="2" max="2" width="21.109375" customWidth="1"/>
    <col min="3" max="3" width="11.21875" customWidth="1"/>
    <col min="4" max="4" width="13.33203125" customWidth="1"/>
    <col min="5" max="5" width="10.5546875" customWidth="1"/>
    <col min="6" max="6" width="14" customWidth="1"/>
    <col min="7" max="7" width="16.6640625" customWidth="1"/>
    <col min="8" max="8" width="5" customWidth="1"/>
    <col min="9" max="9" width="28.5546875" customWidth="1"/>
    <col min="11" max="11" width="20.77734375" customWidth="1"/>
    <col min="12" max="12" width="16.5546875" customWidth="1"/>
    <col min="13" max="13" width="13.6640625" customWidth="1"/>
    <col min="14" max="14" width="11" customWidth="1"/>
    <col min="15" max="15" width="11.109375" bestFit="1" customWidth="1"/>
  </cols>
  <sheetData>
    <row r="1" spans="1:15">
      <c r="A1" s="160" t="s">
        <v>269</v>
      </c>
      <c r="B1" s="160"/>
      <c r="C1" s="160"/>
      <c r="D1" s="160"/>
      <c r="E1" s="160"/>
      <c r="F1" s="160"/>
      <c r="G1" s="160"/>
      <c r="H1" s="160"/>
      <c r="I1" s="160"/>
      <c r="K1" s="160" t="s">
        <v>284</v>
      </c>
      <c r="L1" s="160"/>
      <c r="M1" s="160"/>
      <c r="N1" s="160"/>
    </row>
    <row r="2" spans="1:15">
      <c r="A2" s="30" t="s">
        <v>87</v>
      </c>
      <c r="B2" s="30" t="s">
        <v>108</v>
      </c>
      <c r="C2" s="30" t="s">
        <v>139</v>
      </c>
      <c r="D2" s="30" t="s">
        <v>109</v>
      </c>
      <c r="E2" s="30" t="s">
        <v>110</v>
      </c>
      <c r="F2" s="30" t="s">
        <v>0</v>
      </c>
      <c r="G2" s="30" t="s">
        <v>112</v>
      </c>
      <c r="H2" s="30" t="s">
        <v>290</v>
      </c>
      <c r="I2" s="30" t="s">
        <v>147</v>
      </c>
      <c r="K2" s="60" t="s">
        <v>0</v>
      </c>
      <c r="L2" s="60" t="s">
        <v>109</v>
      </c>
      <c r="M2" s="60" t="s">
        <v>110</v>
      </c>
      <c r="N2" s="60" t="s">
        <v>139</v>
      </c>
    </row>
    <row r="3" spans="1:15" hidden="1">
      <c r="A3" s="2">
        <v>46029</v>
      </c>
      <c r="B3" s="3" t="s">
        <v>98</v>
      </c>
      <c r="C3" s="63"/>
      <c r="D3" s="4">
        <v>44000</v>
      </c>
      <c r="E3" s="63"/>
      <c r="F3" s="63" t="s">
        <v>16</v>
      </c>
      <c r="G3" s="63" t="s">
        <v>951</v>
      </c>
      <c r="H3" s="63">
        <v>2</v>
      </c>
      <c r="I3" s="63" t="s">
        <v>950</v>
      </c>
      <c r="K3" s="5" t="s">
        <v>11</v>
      </c>
      <c r="L3" s="13">
        <f t="shared" ref="L3:L11" si="0">SUMIFS($D:$D,$F:$F,K3)</f>
        <v>844123.40999999992</v>
      </c>
      <c r="M3" s="15">
        <f t="shared" ref="M3:M11" si="1">SUMIFS($E:$E,$F:$F,K3)</f>
        <v>1660</v>
      </c>
      <c r="N3" s="14">
        <f t="shared" ref="N3:N11" si="2">SUMIFS($C:$C,$D:$D,M3)</f>
        <v>0</v>
      </c>
    </row>
    <row r="4" spans="1:15" hidden="1">
      <c r="A4" s="2">
        <v>46034</v>
      </c>
      <c r="B4" s="3" t="s">
        <v>94</v>
      </c>
      <c r="C4" s="7"/>
      <c r="D4" s="4"/>
      <c r="E4" s="8">
        <v>710</v>
      </c>
      <c r="F4" t="s">
        <v>11</v>
      </c>
      <c r="K4" s="5" t="s">
        <v>751</v>
      </c>
      <c r="L4" s="13">
        <f t="shared" si="0"/>
        <v>12450</v>
      </c>
      <c r="M4" s="15">
        <f t="shared" si="1"/>
        <v>85</v>
      </c>
      <c r="N4" s="14">
        <f t="shared" si="2"/>
        <v>0</v>
      </c>
    </row>
    <row r="5" spans="1:15" hidden="1">
      <c r="A5" s="2">
        <v>46036</v>
      </c>
      <c r="B5" s="3" t="s">
        <v>100</v>
      </c>
      <c r="C5" s="7"/>
      <c r="D5" s="4">
        <v>11035</v>
      </c>
      <c r="E5" s="8"/>
      <c r="F5" t="s">
        <v>332</v>
      </c>
      <c r="G5" t="s">
        <v>957</v>
      </c>
      <c r="I5" t="s">
        <v>958</v>
      </c>
      <c r="K5" s="5" t="s">
        <v>12</v>
      </c>
      <c r="L5" s="13">
        <f t="shared" si="0"/>
        <v>0</v>
      </c>
      <c r="M5" s="15">
        <f t="shared" si="1"/>
        <v>0</v>
      </c>
      <c r="N5" s="14">
        <f t="shared" si="2"/>
        <v>0</v>
      </c>
    </row>
    <row r="6" spans="1:15" hidden="1">
      <c r="A6" s="2">
        <v>46037</v>
      </c>
      <c r="B6" s="3" t="s">
        <v>96</v>
      </c>
      <c r="C6" s="7" t="s">
        <v>111</v>
      </c>
      <c r="D6" s="4">
        <v>97049.33</v>
      </c>
      <c r="E6" s="8"/>
      <c r="F6" t="s">
        <v>11</v>
      </c>
      <c r="K6" s="5" t="s">
        <v>13</v>
      </c>
      <c r="L6" s="13">
        <f t="shared" si="0"/>
        <v>14079.86</v>
      </c>
      <c r="M6" s="15">
        <f t="shared" si="1"/>
        <v>0</v>
      </c>
      <c r="N6" s="14">
        <f t="shared" si="2"/>
        <v>0</v>
      </c>
    </row>
    <row r="7" spans="1:15" hidden="1">
      <c r="A7" s="2">
        <v>46041</v>
      </c>
      <c r="B7" s="3" t="s">
        <v>97</v>
      </c>
      <c r="C7" s="7"/>
      <c r="D7" s="4">
        <v>7000</v>
      </c>
      <c r="E7" s="8"/>
      <c r="F7" t="s">
        <v>285</v>
      </c>
      <c r="G7" t="s">
        <v>349</v>
      </c>
      <c r="H7">
        <v>2</v>
      </c>
      <c r="I7" t="s">
        <v>340</v>
      </c>
      <c r="K7" s="5" t="s">
        <v>14</v>
      </c>
      <c r="L7" s="13">
        <f t="shared" si="0"/>
        <v>0</v>
      </c>
      <c r="M7" s="15">
        <f t="shared" si="1"/>
        <v>0</v>
      </c>
      <c r="N7" s="14">
        <f t="shared" si="2"/>
        <v>0</v>
      </c>
    </row>
    <row r="8" spans="1:15" hidden="1">
      <c r="A8" s="2">
        <v>46041</v>
      </c>
      <c r="B8" s="3" t="str">
        <f>B10</f>
        <v>CARIBBEAN TRADING</v>
      </c>
      <c r="C8" s="7"/>
      <c r="D8" s="4">
        <v>9750</v>
      </c>
      <c r="E8" s="8"/>
      <c r="F8" t="s">
        <v>11</v>
      </c>
      <c r="H8">
        <v>30</v>
      </c>
      <c r="I8" t="s">
        <v>433</v>
      </c>
      <c r="K8" s="5" t="s">
        <v>15</v>
      </c>
      <c r="L8" s="13">
        <f t="shared" si="0"/>
        <v>0</v>
      </c>
      <c r="M8" s="15">
        <f t="shared" si="1"/>
        <v>0</v>
      </c>
      <c r="N8" s="14">
        <f t="shared" si="2"/>
        <v>0</v>
      </c>
    </row>
    <row r="9" spans="1:15" hidden="1">
      <c r="A9" s="2">
        <v>46045</v>
      </c>
      <c r="B9" s="3" t="s">
        <v>96</v>
      </c>
      <c r="C9" s="7"/>
      <c r="D9" s="4">
        <v>9258.15</v>
      </c>
      <c r="E9" s="8"/>
      <c r="F9" t="s">
        <v>285</v>
      </c>
      <c r="K9" s="5" t="s">
        <v>16</v>
      </c>
      <c r="L9" s="13">
        <f t="shared" si="0"/>
        <v>382270</v>
      </c>
      <c r="M9" s="15">
        <f t="shared" si="1"/>
        <v>0</v>
      </c>
      <c r="N9" s="14">
        <f t="shared" si="2"/>
        <v>0</v>
      </c>
    </row>
    <row r="10" spans="1:15" hidden="1">
      <c r="A10" s="2">
        <v>46048</v>
      </c>
      <c r="B10" s="3" t="s">
        <v>98</v>
      </c>
      <c r="C10" s="7"/>
      <c r="D10" s="4">
        <v>22000</v>
      </c>
      <c r="E10" s="8"/>
      <c r="F10" t="s">
        <v>16</v>
      </c>
      <c r="K10" s="5" t="s">
        <v>332</v>
      </c>
      <c r="L10" s="13">
        <f t="shared" si="0"/>
        <v>58430</v>
      </c>
      <c r="M10" s="15">
        <f t="shared" si="1"/>
        <v>88.570000000000007</v>
      </c>
      <c r="N10" s="14">
        <f t="shared" si="2"/>
        <v>0</v>
      </c>
    </row>
    <row r="11" spans="1:15" hidden="1">
      <c r="A11" s="2">
        <v>46052</v>
      </c>
      <c r="B11" s="3" t="s">
        <v>98</v>
      </c>
      <c r="C11" s="7"/>
      <c r="D11" s="4">
        <v>6750</v>
      </c>
      <c r="E11" s="8"/>
      <c r="F11" t="s">
        <v>16</v>
      </c>
      <c r="H11">
        <v>1</v>
      </c>
      <c r="I11" t="s">
        <v>426</v>
      </c>
      <c r="K11" s="5" t="s">
        <v>285</v>
      </c>
      <c r="L11" s="13">
        <f t="shared" si="0"/>
        <v>104345.12</v>
      </c>
      <c r="M11" s="15">
        <f t="shared" si="1"/>
        <v>0</v>
      </c>
      <c r="N11" s="14">
        <f t="shared" si="2"/>
        <v>0</v>
      </c>
    </row>
    <row r="12" spans="1:15" hidden="1">
      <c r="A12" s="2">
        <v>46059</v>
      </c>
      <c r="B12" s="3" t="s">
        <v>98</v>
      </c>
      <c r="C12" s="7"/>
      <c r="D12" s="4">
        <v>25375</v>
      </c>
      <c r="E12" s="8"/>
      <c r="F12" t="s">
        <v>16</v>
      </c>
      <c r="L12" s="27"/>
      <c r="M12" s="27"/>
      <c r="N12" s="27"/>
    </row>
    <row r="13" spans="1:15" hidden="1">
      <c r="A13" s="2">
        <v>46064</v>
      </c>
      <c r="B13" s="3" t="s">
        <v>99</v>
      </c>
      <c r="C13" s="7"/>
      <c r="D13" s="4">
        <v>1920</v>
      </c>
      <c r="E13" s="8"/>
      <c r="F13" t="s">
        <v>11</v>
      </c>
    </row>
    <row r="14" spans="1:15" hidden="1">
      <c r="A14" s="2">
        <v>46066</v>
      </c>
      <c r="B14" s="3" t="s">
        <v>98</v>
      </c>
      <c r="C14" s="7"/>
      <c r="D14" s="4">
        <v>57500</v>
      </c>
      <c r="E14" s="8"/>
      <c r="F14" t="s">
        <v>16</v>
      </c>
      <c r="L14" s="38">
        <f>SUM(L3:L11)</f>
        <v>1415698.3900000001</v>
      </c>
      <c r="M14" s="57">
        <f>SUM(M3:M11)</f>
        <v>1833.57</v>
      </c>
      <c r="N14" s="56">
        <f>SUM(N3:N11)</f>
        <v>0</v>
      </c>
    </row>
    <row r="15" spans="1:15" hidden="1">
      <c r="A15" s="2">
        <v>46071</v>
      </c>
      <c r="B15" s="3" t="s">
        <v>100</v>
      </c>
      <c r="C15" s="7"/>
      <c r="D15" s="4">
        <v>3200</v>
      </c>
      <c r="E15" s="8"/>
      <c r="F15" t="str">
        <f>K10</f>
        <v>Metalen / Staal</v>
      </c>
      <c r="I15" t="s">
        <v>334</v>
      </c>
      <c r="L15" s="35">
        <v>38</v>
      </c>
      <c r="M15" s="35">
        <v>1</v>
      </c>
      <c r="N15" s="35">
        <v>1.1000000000000001</v>
      </c>
    </row>
    <row r="16" spans="1:15" hidden="1">
      <c r="A16" s="2">
        <v>46072</v>
      </c>
      <c r="B16" s="3" t="s">
        <v>98</v>
      </c>
      <c r="C16" s="7"/>
      <c r="D16" s="4">
        <v>5947.5</v>
      </c>
      <c r="E16" s="8"/>
      <c r="F16" t="s">
        <v>11</v>
      </c>
      <c r="K16" s="23" t="s">
        <v>976</v>
      </c>
      <c r="L16" s="36">
        <f>L14/L15</f>
        <v>37255.220789473686</v>
      </c>
      <c r="M16" s="36">
        <f>L14:N14</f>
        <v>1833.57</v>
      </c>
      <c r="N16" s="36">
        <f>N14*N15</f>
        <v>0</v>
      </c>
      <c r="O16" s="135">
        <f>SUM(L16:N16)</f>
        <v>39088.790789473685</v>
      </c>
    </row>
    <row r="17" spans="1:9" hidden="1">
      <c r="A17" s="2">
        <v>46072</v>
      </c>
      <c r="B17" s="3" t="s">
        <v>101</v>
      </c>
      <c r="C17" s="7"/>
      <c r="D17" s="4">
        <v>1835</v>
      </c>
      <c r="E17" s="8"/>
      <c r="F17" t="str">
        <f>K10</f>
        <v>Metalen / Staal</v>
      </c>
      <c r="I17" t="s">
        <v>335</v>
      </c>
    </row>
    <row r="18" spans="1:9" hidden="1">
      <c r="A18" s="2">
        <v>46077</v>
      </c>
      <c r="B18" s="3" t="s">
        <v>100</v>
      </c>
      <c r="C18" s="7"/>
      <c r="D18" s="4">
        <v>3750</v>
      </c>
      <c r="E18" s="8"/>
      <c r="F18" t="s">
        <v>332</v>
      </c>
      <c r="I18" t="s">
        <v>336</v>
      </c>
    </row>
    <row r="19" spans="1:9" hidden="1">
      <c r="A19" s="2">
        <v>46077</v>
      </c>
      <c r="B19" s="3" t="s">
        <v>98</v>
      </c>
      <c r="C19" s="7"/>
      <c r="D19" s="4">
        <v>53050</v>
      </c>
      <c r="E19" s="8"/>
      <c r="F19" t="s">
        <v>16</v>
      </c>
    </row>
    <row r="20" spans="1:9" hidden="1">
      <c r="A20" s="2">
        <v>46078</v>
      </c>
      <c r="B20" s="3" t="s">
        <v>96</v>
      </c>
      <c r="C20" s="7"/>
      <c r="D20" s="4">
        <v>5430.92</v>
      </c>
      <c r="E20" s="8"/>
      <c r="F20" t="s">
        <v>11</v>
      </c>
    </row>
    <row r="21" spans="1:9" hidden="1">
      <c r="A21" s="2">
        <v>46083</v>
      </c>
      <c r="B21" s="3" t="s">
        <v>102</v>
      </c>
      <c r="C21" s="7"/>
      <c r="D21" s="4">
        <v>4250</v>
      </c>
      <c r="E21" s="8"/>
      <c r="F21" t="str">
        <f>K10</f>
        <v>Metalen / Staal</v>
      </c>
    </row>
    <row r="22" spans="1:9" hidden="1">
      <c r="A22" s="2">
        <v>46083</v>
      </c>
      <c r="B22" s="3" t="s">
        <v>101</v>
      </c>
      <c r="C22" s="7"/>
      <c r="D22" s="4">
        <v>7600</v>
      </c>
      <c r="E22" s="8"/>
      <c r="F22" t="s">
        <v>332</v>
      </c>
      <c r="I22" t="s">
        <v>335</v>
      </c>
    </row>
    <row r="23" spans="1:9" hidden="1">
      <c r="A23" s="2">
        <v>46083</v>
      </c>
      <c r="B23" s="3" t="s">
        <v>102</v>
      </c>
      <c r="C23" s="7"/>
      <c r="D23" s="4">
        <v>4250</v>
      </c>
      <c r="E23" s="8"/>
      <c r="F23" t="s">
        <v>332</v>
      </c>
      <c r="I23" t="s">
        <v>336</v>
      </c>
    </row>
    <row r="24" spans="1:9" hidden="1">
      <c r="A24" s="2">
        <v>46085</v>
      </c>
      <c r="B24" s="3" t="s">
        <v>103</v>
      </c>
      <c r="C24" s="7"/>
      <c r="D24" s="4">
        <v>75600</v>
      </c>
      <c r="E24" s="8"/>
      <c r="F24" t="s">
        <v>11</v>
      </c>
      <c r="H24">
        <v>56</v>
      </c>
      <c r="I24" t="s">
        <v>370</v>
      </c>
    </row>
    <row r="25" spans="1:9" hidden="1">
      <c r="A25" s="2">
        <v>46085</v>
      </c>
      <c r="B25" s="3" t="s">
        <v>103</v>
      </c>
      <c r="C25" s="7"/>
      <c r="D25" s="4">
        <v>2990</v>
      </c>
      <c r="E25" s="8"/>
      <c r="F25" t="s">
        <v>11</v>
      </c>
    </row>
    <row r="26" spans="1:9" hidden="1">
      <c r="A26" s="2">
        <v>46086</v>
      </c>
      <c r="B26" s="3" t="str">
        <f>B19</f>
        <v>CARIBBEAN TRADING</v>
      </c>
      <c r="C26" s="7"/>
      <c r="D26" s="4">
        <v>12400</v>
      </c>
      <c r="E26" s="8"/>
      <c r="F26" t="str">
        <f>K6</f>
        <v>Melamine platen</v>
      </c>
      <c r="I26" t="s">
        <v>423</v>
      </c>
    </row>
    <row r="27" spans="1:9" hidden="1">
      <c r="A27" s="2">
        <v>46086</v>
      </c>
      <c r="B27" s="3" t="s">
        <v>98</v>
      </c>
      <c r="C27" s="7"/>
      <c r="D27" s="4">
        <v>21500</v>
      </c>
      <c r="E27" s="8"/>
      <c r="F27" t="s">
        <v>11</v>
      </c>
    </row>
    <row r="28" spans="1:9" hidden="1">
      <c r="A28" s="2">
        <v>46086</v>
      </c>
      <c r="B28" s="3" t="s">
        <v>100</v>
      </c>
      <c r="C28" s="7"/>
      <c r="D28" s="4">
        <v>750</v>
      </c>
      <c r="E28" s="8"/>
      <c r="F28" t="str">
        <f>K10</f>
        <v>Metalen / Staal</v>
      </c>
      <c r="I28" t="s">
        <v>337</v>
      </c>
    </row>
    <row r="29" spans="1:9" hidden="1">
      <c r="A29" s="2">
        <v>46093</v>
      </c>
      <c r="B29" s="3" t="s">
        <v>98</v>
      </c>
      <c r="C29" s="7"/>
      <c r="D29" s="4">
        <v>16625</v>
      </c>
      <c r="E29" s="8"/>
      <c r="F29" t="s">
        <v>11</v>
      </c>
      <c r="H29">
        <v>7</v>
      </c>
      <c r="I29" t="s">
        <v>1032</v>
      </c>
    </row>
    <row r="30" spans="1:9" hidden="1">
      <c r="A30" s="2">
        <v>46093</v>
      </c>
      <c r="B30" s="3" t="s">
        <v>98</v>
      </c>
      <c r="C30" s="7"/>
      <c r="D30" s="4">
        <v>6750</v>
      </c>
      <c r="E30" s="8"/>
      <c r="F30" t="s">
        <v>16</v>
      </c>
      <c r="H30">
        <v>1</v>
      </c>
      <c r="I30" t="s">
        <v>1031</v>
      </c>
    </row>
    <row r="31" spans="1:9" hidden="1">
      <c r="A31" s="2">
        <v>46093</v>
      </c>
      <c r="B31" s="3" t="s">
        <v>104</v>
      </c>
      <c r="C31" s="7">
        <v>330</v>
      </c>
      <c r="D31" s="4"/>
      <c r="E31" s="8"/>
      <c r="F31" t="str">
        <f>K6</f>
        <v>Melamine platen</v>
      </c>
    </row>
    <row r="32" spans="1:9" hidden="1">
      <c r="A32" s="2">
        <v>46099</v>
      </c>
      <c r="B32" s="3" t="s">
        <v>103</v>
      </c>
      <c r="C32" s="7"/>
      <c r="D32" s="4">
        <v>75600</v>
      </c>
      <c r="E32" s="8"/>
      <c r="F32" t="s">
        <v>11</v>
      </c>
      <c r="H32">
        <v>56</v>
      </c>
      <c r="I32" t="s">
        <v>370</v>
      </c>
    </row>
    <row r="33" spans="1:9" hidden="1">
      <c r="A33" s="2">
        <v>46105</v>
      </c>
      <c r="B33" s="3" t="s">
        <v>105</v>
      </c>
      <c r="C33" s="7"/>
      <c r="D33" s="4"/>
      <c r="E33" s="8">
        <v>198.5</v>
      </c>
      <c r="F33" t="s">
        <v>1025</v>
      </c>
    </row>
    <row r="34" spans="1:9" hidden="1">
      <c r="A34" s="2">
        <v>46105</v>
      </c>
      <c r="B34" s="3" t="s">
        <v>96</v>
      </c>
      <c r="C34" s="7"/>
      <c r="D34" s="4">
        <v>9158.6</v>
      </c>
      <c r="E34" s="8"/>
      <c r="F34" t="s">
        <v>285</v>
      </c>
    </row>
    <row r="35" spans="1:9" hidden="1">
      <c r="A35" s="2">
        <v>46105</v>
      </c>
      <c r="B35" s="3" t="s">
        <v>98</v>
      </c>
      <c r="C35" s="7"/>
      <c r="D35" s="4">
        <v>18400</v>
      </c>
      <c r="E35" s="8"/>
      <c r="F35" t="s">
        <v>11</v>
      </c>
    </row>
    <row r="36" spans="1:9" hidden="1">
      <c r="A36" s="2">
        <v>46105</v>
      </c>
      <c r="B36" s="3" t="s">
        <v>96</v>
      </c>
      <c r="C36" s="7"/>
      <c r="D36" s="4">
        <v>6329.99</v>
      </c>
      <c r="E36" s="8"/>
      <c r="F36" t="s">
        <v>11</v>
      </c>
    </row>
    <row r="37" spans="1:9" hidden="1">
      <c r="A37" s="2">
        <v>46105</v>
      </c>
      <c r="B37" s="3" t="s">
        <v>98</v>
      </c>
      <c r="C37" s="7"/>
      <c r="D37" s="4">
        <v>7000</v>
      </c>
      <c r="E37" s="8"/>
      <c r="F37" t="s">
        <v>16</v>
      </c>
    </row>
    <row r="38" spans="1:9" hidden="1">
      <c r="A38" s="2">
        <v>46106</v>
      </c>
      <c r="B38" s="3" t="s">
        <v>105</v>
      </c>
      <c r="C38" s="7"/>
      <c r="D38" s="4"/>
      <c r="E38" s="8">
        <v>85</v>
      </c>
      <c r="F38" t="s">
        <v>1025</v>
      </c>
    </row>
    <row r="39" spans="1:9" hidden="1">
      <c r="A39" s="2">
        <v>46121</v>
      </c>
      <c r="B39" s="3" t="s">
        <v>101</v>
      </c>
      <c r="C39" s="7"/>
      <c r="D39" s="4">
        <v>1600</v>
      </c>
      <c r="E39" s="8"/>
      <c r="F39" t="str">
        <f>K10</f>
        <v>Metalen / Staal</v>
      </c>
      <c r="G39" t="s">
        <v>347</v>
      </c>
      <c r="H39">
        <v>2</v>
      </c>
      <c r="I39" t="s">
        <v>335</v>
      </c>
    </row>
    <row r="40" spans="1:9" hidden="1">
      <c r="A40" s="2">
        <v>46121</v>
      </c>
      <c r="B40" s="3" t="s">
        <v>96</v>
      </c>
      <c r="C40" s="7"/>
      <c r="D40" s="4">
        <v>75670.45</v>
      </c>
      <c r="E40" s="8"/>
      <c r="F40" t="s">
        <v>11</v>
      </c>
    </row>
    <row r="41" spans="1:9" hidden="1">
      <c r="A41" s="2">
        <v>46121</v>
      </c>
      <c r="B41" s="3" t="s">
        <v>96</v>
      </c>
      <c r="C41" s="7"/>
      <c r="D41" s="4">
        <v>1679.86</v>
      </c>
      <c r="E41" s="8"/>
      <c r="F41" t="s">
        <v>13</v>
      </c>
    </row>
    <row r="42" spans="1:9" hidden="1">
      <c r="A42" s="2">
        <v>46128</v>
      </c>
      <c r="B42" s="3" t="s">
        <v>101</v>
      </c>
      <c r="C42" s="7"/>
      <c r="D42" s="4">
        <v>12450</v>
      </c>
      <c r="E42" s="8"/>
      <c r="F42" t="s">
        <v>751</v>
      </c>
    </row>
    <row r="43" spans="1:9" hidden="1">
      <c r="A43" s="2">
        <v>46132</v>
      </c>
      <c r="B43" s="3" t="s">
        <v>101</v>
      </c>
      <c r="C43" s="7"/>
      <c r="D43" s="4">
        <v>5335</v>
      </c>
      <c r="E43" s="8"/>
      <c r="F43" t="str">
        <f>K10</f>
        <v>Metalen / Staal</v>
      </c>
      <c r="G43" t="s">
        <v>348</v>
      </c>
      <c r="I43" t="s">
        <v>338</v>
      </c>
    </row>
    <row r="44" spans="1:9" hidden="1">
      <c r="A44" s="2">
        <v>46132</v>
      </c>
      <c r="B44" s="3" t="s">
        <v>106</v>
      </c>
      <c r="C44" s="7"/>
      <c r="D44" s="4">
        <v>52620</v>
      </c>
      <c r="E44" s="8"/>
      <c r="F44" t="s">
        <v>16</v>
      </c>
    </row>
    <row r="45" spans="1:9" hidden="1">
      <c r="A45" s="2">
        <v>46133</v>
      </c>
      <c r="B45" s="3" t="s">
        <v>106</v>
      </c>
      <c r="C45" s="7"/>
      <c r="D45" s="4">
        <v>13500</v>
      </c>
      <c r="E45" s="8"/>
      <c r="F45" t="s">
        <v>16</v>
      </c>
    </row>
    <row r="46" spans="1:9" hidden="1">
      <c r="A46" s="2">
        <v>46139</v>
      </c>
      <c r="B46" s="3" t="s">
        <v>96</v>
      </c>
      <c r="C46" s="7"/>
      <c r="D46" s="4">
        <v>35735.699999999997</v>
      </c>
      <c r="E46" s="8"/>
      <c r="F46" t="s">
        <v>11</v>
      </c>
    </row>
    <row r="47" spans="1:9" hidden="1">
      <c r="A47" s="2">
        <v>46146</v>
      </c>
      <c r="B47" s="3" t="s">
        <v>98</v>
      </c>
      <c r="C47" s="7"/>
      <c r="D47" s="4">
        <v>17850</v>
      </c>
      <c r="E47" s="8"/>
      <c r="F47" t="s">
        <v>16</v>
      </c>
    </row>
    <row r="48" spans="1:9" hidden="1">
      <c r="A48" s="2">
        <v>46147</v>
      </c>
      <c r="B48" s="3" t="s">
        <v>98</v>
      </c>
      <c r="C48" s="7"/>
      <c r="D48" s="4">
        <v>14525</v>
      </c>
      <c r="E48" s="8"/>
      <c r="F48" t="s">
        <v>16</v>
      </c>
    </row>
    <row r="49" spans="1:9" hidden="1">
      <c r="A49" s="2">
        <v>46148</v>
      </c>
      <c r="B49" s="3" t="s">
        <v>94</v>
      </c>
      <c r="C49" s="7"/>
      <c r="D49" s="4"/>
      <c r="E49" s="8">
        <v>950</v>
      </c>
      <c r="F49" t="s">
        <v>11</v>
      </c>
    </row>
    <row r="50" spans="1:9" hidden="1">
      <c r="A50" s="2">
        <v>46160</v>
      </c>
      <c r="B50" s="3" t="s">
        <v>98</v>
      </c>
      <c r="C50" s="7"/>
      <c r="D50" s="4">
        <v>2830</v>
      </c>
      <c r="E50" s="8"/>
      <c r="F50" t="s">
        <v>11</v>
      </c>
    </row>
    <row r="51" spans="1:9" hidden="1">
      <c r="A51" s="2">
        <v>46161</v>
      </c>
      <c r="B51" s="3" t="s">
        <v>98</v>
      </c>
      <c r="C51" s="7"/>
      <c r="D51" s="4">
        <v>3500</v>
      </c>
      <c r="E51" s="8"/>
      <c r="F51" t="s">
        <v>16</v>
      </c>
    </row>
    <row r="52" spans="1:9" hidden="1">
      <c r="A52" s="2">
        <v>46162</v>
      </c>
      <c r="B52" s="3" t="s">
        <v>98</v>
      </c>
      <c r="C52" s="7"/>
      <c r="D52" s="4">
        <v>3500</v>
      </c>
      <c r="E52" s="8"/>
      <c r="F52" t="s">
        <v>16</v>
      </c>
    </row>
    <row r="53" spans="1:9" hidden="1">
      <c r="A53" s="2">
        <v>46163</v>
      </c>
      <c r="B53" s="3" t="s">
        <v>97</v>
      </c>
      <c r="C53" s="7"/>
      <c r="D53" s="4">
        <v>15600</v>
      </c>
      <c r="E53" s="8"/>
      <c r="F53" t="s">
        <v>285</v>
      </c>
      <c r="G53" t="s">
        <v>346</v>
      </c>
      <c r="I53" t="s">
        <v>340</v>
      </c>
    </row>
    <row r="54" spans="1:9" hidden="1">
      <c r="A54" s="2">
        <v>46163</v>
      </c>
      <c r="B54" s="3" t="s">
        <v>97</v>
      </c>
      <c r="C54" s="7"/>
      <c r="D54" s="4">
        <v>23400</v>
      </c>
      <c r="E54" s="8"/>
      <c r="F54" t="s">
        <v>285</v>
      </c>
      <c r="G54" t="s">
        <v>346</v>
      </c>
      <c r="I54" t="s">
        <v>340</v>
      </c>
    </row>
    <row r="55" spans="1:9" hidden="1">
      <c r="A55" s="2">
        <v>46164</v>
      </c>
      <c r="B55" s="3" t="s">
        <v>96</v>
      </c>
      <c r="C55" s="7"/>
      <c r="D55" s="4">
        <v>56614.69</v>
      </c>
      <c r="E55" s="8"/>
      <c r="F55" t="s">
        <v>11</v>
      </c>
    </row>
    <row r="56" spans="1:9" hidden="1">
      <c r="A56" s="2">
        <v>46164</v>
      </c>
      <c r="B56" s="3" t="s">
        <v>96</v>
      </c>
      <c r="C56" s="7"/>
      <c r="D56" s="4">
        <v>89961.3</v>
      </c>
      <c r="E56" s="8" t="s">
        <v>111</v>
      </c>
      <c r="F56" t="s">
        <v>11</v>
      </c>
    </row>
    <row r="57" spans="1:9" hidden="1">
      <c r="A57" s="2">
        <v>46171</v>
      </c>
      <c r="B57" s="3" t="s">
        <v>107</v>
      </c>
      <c r="C57" s="7"/>
      <c r="D57" s="4">
        <v>4000</v>
      </c>
      <c r="E57" s="8"/>
      <c r="F57" t="s">
        <v>285</v>
      </c>
      <c r="G57" t="s">
        <v>341</v>
      </c>
      <c r="I57" t="s">
        <v>342</v>
      </c>
    </row>
    <row r="58" spans="1:9" hidden="1">
      <c r="A58" s="2">
        <v>46174</v>
      </c>
      <c r="B58" s="3" t="s">
        <v>98</v>
      </c>
      <c r="C58" s="7"/>
      <c r="D58" s="4">
        <v>17500</v>
      </c>
      <c r="E58" s="8"/>
      <c r="F58" t="s">
        <v>11</v>
      </c>
    </row>
    <row r="59" spans="1:9">
      <c r="A59" s="2">
        <v>46175</v>
      </c>
      <c r="B59" s="3" t="s">
        <v>95</v>
      </c>
      <c r="C59" s="7"/>
      <c r="D59" s="4"/>
      <c r="E59" s="8">
        <v>16.89</v>
      </c>
      <c r="F59" t="s">
        <v>332</v>
      </c>
    </row>
    <row r="60" spans="1:9" hidden="1">
      <c r="A60" s="2">
        <v>46176</v>
      </c>
      <c r="B60" s="3" t="s">
        <v>96</v>
      </c>
      <c r="C60" s="7"/>
      <c r="D60" s="4">
        <v>2640</v>
      </c>
      <c r="E60" s="8"/>
      <c r="F60" t="s">
        <v>11</v>
      </c>
    </row>
    <row r="61" spans="1:9" hidden="1">
      <c r="A61" s="2">
        <v>46176</v>
      </c>
      <c r="B61" s="3" t="s">
        <v>97</v>
      </c>
      <c r="C61" s="7"/>
      <c r="D61" s="4">
        <v>7800</v>
      </c>
      <c r="E61" s="8"/>
      <c r="F61" t="s">
        <v>285</v>
      </c>
      <c r="I61" t="s">
        <v>343</v>
      </c>
    </row>
    <row r="62" spans="1:9" hidden="1">
      <c r="A62" s="2">
        <v>46177</v>
      </c>
      <c r="B62" s="3" t="s">
        <v>98</v>
      </c>
      <c r="C62" s="7"/>
      <c r="D62" s="4">
        <v>4950</v>
      </c>
      <c r="E62" s="8"/>
      <c r="F62" t="s">
        <v>11</v>
      </c>
      <c r="G62" t="s">
        <v>942</v>
      </c>
    </row>
    <row r="63" spans="1:9" hidden="1">
      <c r="A63" s="2">
        <v>46182</v>
      </c>
      <c r="B63" s="3" t="s">
        <v>98</v>
      </c>
      <c r="C63" s="7"/>
      <c r="D63" s="4">
        <v>4085</v>
      </c>
      <c r="E63" s="8"/>
      <c r="F63" t="s">
        <v>11</v>
      </c>
    </row>
    <row r="64" spans="1:9">
      <c r="A64" s="2">
        <v>46182</v>
      </c>
      <c r="B64" s="3" t="s">
        <v>98</v>
      </c>
      <c r="C64" s="7"/>
      <c r="D64" s="4">
        <v>17600</v>
      </c>
      <c r="E64" s="8"/>
      <c r="F64" t="s">
        <v>11</v>
      </c>
    </row>
    <row r="65" spans="1:9" hidden="1">
      <c r="A65" s="2">
        <v>46182</v>
      </c>
      <c r="B65" s="3" t="s">
        <v>97</v>
      </c>
      <c r="C65" s="7"/>
      <c r="D65" s="4">
        <v>3900</v>
      </c>
      <c r="E65" s="8"/>
      <c r="F65" t="s">
        <v>285</v>
      </c>
      <c r="I65" t="s">
        <v>344</v>
      </c>
    </row>
    <row r="66" spans="1:9" hidden="1">
      <c r="A66" s="2">
        <v>46183</v>
      </c>
      <c r="B66" s="3" t="s">
        <v>98</v>
      </c>
      <c r="C66" s="7"/>
      <c r="D66" s="4">
        <v>5850</v>
      </c>
      <c r="E66" s="8"/>
      <c r="F66" t="s">
        <v>11</v>
      </c>
    </row>
    <row r="67" spans="1:9" hidden="1">
      <c r="A67" s="2">
        <v>46183</v>
      </c>
      <c r="B67" s="3" t="s">
        <v>100</v>
      </c>
      <c r="C67" s="7"/>
      <c r="D67" s="4">
        <v>4650</v>
      </c>
      <c r="E67" s="8"/>
      <c r="F67" t="str">
        <f>F43</f>
        <v>Metalen / Staal</v>
      </c>
      <c r="I67" t="s">
        <v>339</v>
      </c>
    </row>
    <row r="68" spans="1:9" hidden="1">
      <c r="A68" s="2">
        <v>46185</v>
      </c>
      <c r="B68" s="3" t="s">
        <v>100</v>
      </c>
      <c r="C68" s="7"/>
      <c r="D68" s="4">
        <v>2225</v>
      </c>
      <c r="E68" s="8"/>
      <c r="F68" t="s">
        <v>332</v>
      </c>
      <c r="I68" t="s">
        <v>335</v>
      </c>
    </row>
    <row r="69" spans="1:9" hidden="1">
      <c r="A69" s="2">
        <v>46185</v>
      </c>
      <c r="B69" s="3" t="s">
        <v>98</v>
      </c>
      <c r="C69" s="7"/>
      <c r="D69" s="4">
        <v>11500</v>
      </c>
      <c r="E69" s="8"/>
      <c r="F69" t="s">
        <v>11</v>
      </c>
    </row>
    <row r="70" spans="1:9">
      <c r="A70" s="2">
        <v>46185</v>
      </c>
      <c r="B70" s="3" t="s">
        <v>95</v>
      </c>
      <c r="C70" s="7"/>
      <c r="D70" s="4"/>
      <c r="E70" s="8">
        <v>71.680000000000007</v>
      </c>
      <c r="F70" t="s">
        <v>332</v>
      </c>
    </row>
    <row r="71" spans="1:9" hidden="1">
      <c r="A71" s="2">
        <v>46190</v>
      </c>
      <c r="B71" s="3" t="s">
        <v>98</v>
      </c>
      <c r="C71" s="7"/>
      <c r="D71" s="4">
        <v>19550</v>
      </c>
      <c r="E71" s="8"/>
      <c r="F71" t="s">
        <v>16</v>
      </c>
    </row>
    <row r="72" spans="1:9" hidden="1">
      <c r="A72" s="2">
        <v>46190</v>
      </c>
      <c r="B72" s="3" t="s">
        <v>98</v>
      </c>
      <c r="C72" s="7"/>
      <c r="D72" s="4">
        <v>38250</v>
      </c>
      <c r="E72" s="8"/>
      <c r="F72" t="s">
        <v>11</v>
      </c>
    </row>
    <row r="73" spans="1:9" hidden="1">
      <c r="A73" s="2">
        <v>46190</v>
      </c>
      <c r="B73" s="3" t="s">
        <v>97</v>
      </c>
      <c r="C73" s="7"/>
      <c r="D73" s="4">
        <v>18500</v>
      </c>
      <c r="E73" s="8"/>
      <c r="F73" t="s">
        <v>285</v>
      </c>
      <c r="G73" t="s">
        <v>345</v>
      </c>
      <c r="H73">
        <v>5</v>
      </c>
      <c r="I73" t="s">
        <v>340</v>
      </c>
    </row>
    <row r="74" spans="1:9" hidden="1">
      <c r="A74" s="2">
        <v>46191</v>
      </c>
      <c r="B74" s="3" t="s">
        <v>96</v>
      </c>
      <c r="C74" s="7"/>
      <c r="D74" s="4">
        <v>3293.84</v>
      </c>
      <c r="E74" s="8"/>
      <c r="F74" t="s">
        <v>11</v>
      </c>
    </row>
    <row r="75" spans="1:9" hidden="1">
      <c r="A75" s="2">
        <v>46191</v>
      </c>
      <c r="B75" s="3" t="s">
        <v>96</v>
      </c>
      <c r="C75" s="7"/>
      <c r="D75" s="4">
        <v>33037.050000000003</v>
      </c>
      <c r="E75" s="8"/>
      <c r="F75" t="s">
        <v>11</v>
      </c>
    </row>
    <row r="76" spans="1:9">
      <c r="A76" s="2">
        <v>46192</v>
      </c>
      <c r="B76" s="3" t="s">
        <v>98</v>
      </c>
      <c r="C76" s="7"/>
      <c r="D76" s="4">
        <v>27200</v>
      </c>
      <c r="E76" s="8"/>
      <c r="F76" t="s">
        <v>11</v>
      </c>
    </row>
    <row r="77" spans="1:9" hidden="1">
      <c r="A77" s="2">
        <v>46192</v>
      </c>
      <c r="B77" s="3" t="s">
        <v>106</v>
      </c>
      <c r="C77" s="7"/>
      <c r="D77" s="4">
        <v>6050</v>
      </c>
      <c r="E77" s="8"/>
      <c r="F77" t="s">
        <v>16</v>
      </c>
      <c r="G77" t="s">
        <v>363</v>
      </c>
    </row>
    <row r="78" spans="1:9" hidden="1">
      <c r="A78" s="2">
        <v>46199</v>
      </c>
      <c r="B78" s="3" t="s">
        <v>96</v>
      </c>
      <c r="C78" s="7"/>
      <c r="D78" s="4">
        <v>28172.3</v>
      </c>
      <c r="E78" s="8"/>
      <c r="F78" t="s">
        <v>11</v>
      </c>
    </row>
    <row r="79" spans="1:9" hidden="1">
      <c r="A79" s="2">
        <v>46202</v>
      </c>
      <c r="B79" s="3" t="s">
        <v>98</v>
      </c>
      <c r="C79" s="7"/>
      <c r="D79" s="4">
        <v>22000</v>
      </c>
      <c r="E79" s="8"/>
      <c r="F79" t="str">
        <f>K9</f>
        <v>Werkbladen</v>
      </c>
      <c r="G79" t="s">
        <v>293</v>
      </c>
      <c r="H79" s="58">
        <v>1</v>
      </c>
      <c r="I79" t="s">
        <v>295</v>
      </c>
    </row>
    <row r="80" spans="1:9" hidden="1">
      <c r="A80" s="2">
        <v>46202</v>
      </c>
      <c r="B80" s="3" t="s">
        <v>98</v>
      </c>
      <c r="C80" s="7"/>
      <c r="D80" s="4">
        <v>6750</v>
      </c>
      <c r="E80" s="8"/>
      <c r="F80" t="str">
        <f>F79</f>
        <v>Werkbladen</v>
      </c>
      <c r="G80" t="s">
        <v>294</v>
      </c>
      <c r="H80" s="58">
        <v>1</v>
      </c>
      <c r="I80" t="s">
        <v>296</v>
      </c>
    </row>
    <row r="81" spans="1:9" hidden="1">
      <c r="A81" s="2">
        <v>46206</v>
      </c>
      <c r="B81" s="3" t="s">
        <v>96</v>
      </c>
      <c r="D81" s="4">
        <v>2412</v>
      </c>
      <c r="F81" t="s">
        <v>285</v>
      </c>
      <c r="H81" s="58"/>
    </row>
    <row r="82" spans="1:9" hidden="1">
      <c r="A82" s="2">
        <v>46206</v>
      </c>
      <c r="B82" s="3" t="s">
        <v>96</v>
      </c>
      <c r="D82" s="4">
        <v>6061.95</v>
      </c>
      <c r="F82" t="s">
        <v>11</v>
      </c>
      <c r="H82" s="58"/>
    </row>
    <row r="83" spans="1:9" hidden="1">
      <c r="A83" s="2">
        <v>46206</v>
      </c>
      <c r="B83" s="3" t="s">
        <v>96</v>
      </c>
      <c r="D83" s="4">
        <v>3434.19</v>
      </c>
      <c r="F83" t="s">
        <v>11</v>
      </c>
      <c r="H83" s="58"/>
    </row>
    <row r="84" spans="1:9" hidden="1">
      <c r="A84" s="2">
        <v>46226</v>
      </c>
      <c r="B84" s="3" t="s">
        <v>750</v>
      </c>
      <c r="D84" s="4"/>
      <c r="E84" s="108">
        <v>85</v>
      </c>
      <c r="F84" t="s">
        <v>751</v>
      </c>
      <c r="G84" s="109" t="s">
        <v>752</v>
      </c>
      <c r="H84" s="58">
        <v>1</v>
      </c>
      <c r="I84" t="s">
        <v>753</v>
      </c>
    </row>
    <row r="85" spans="1:9" hidden="1">
      <c r="A85" s="2">
        <v>46232</v>
      </c>
      <c r="B85" s="3" t="s">
        <v>96</v>
      </c>
      <c r="D85" s="4">
        <v>3316.37</v>
      </c>
      <c r="E85" s="108"/>
      <c r="F85" t="s">
        <v>285</v>
      </c>
      <c r="G85" s="109"/>
      <c r="H85" s="58"/>
    </row>
    <row r="86" spans="1:9" hidden="1">
      <c r="A86" s="2">
        <v>46238</v>
      </c>
      <c r="B86" s="3" t="s">
        <v>350</v>
      </c>
      <c r="D86" s="4">
        <v>2250</v>
      </c>
      <c r="E86" s="108"/>
      <c r="F86" t="s">
        <v>332</v>
      </c>
      <c r="G86" s="109"/>
      <c r="H86" s="58"/>
      <c r="I86" t="s">
        <v>1042</v>
      </c>
    </row>
    <row r="87" spans="1:9" hidden="1">
      <c r="A87" s="2">
        <v>46239</v>
      </c>
      <c r="B87" s="3" t="s">
        <v>96</v>
      </c>
      <c r="D87" s="4">
        <v>42594.2</v>
      </c>
      <c r="F87" t="s">
        <v>11</v>
      </c>
      <c r="H87">
        <v>10</v>
      </c>
      <c r="I87" t="s">
        <v>1006</v>
      </c>
    </row>
    <row r="88" spans="1:9" hidden="1">
      <c r="A88" s="2">
        <v>46244</v>
      </c>
      <c r="B88" s="3" t="s">
        <v>100</v>
      </c>
      <c r="D88" s="4">
        <v>5700</v>
      </c>
      <c r="F88" t="s">
        <v>332</v>
      </c>
      <c r="I88" t="s">
        <v>1041</v>
      </c>
    </row>
  </sheetData>
  <autoFilter ref="A2:I88" xr:uid="{00000000-0001-0000-0200-000000000000}">
    <filterColumn colId="5">
      <filters blank="1"/>
    </filterColumn>
  </autoFilter>
  <mergeCells count="2">
    <mergeCell ref="K1:N1"/>
    <mergeCell ref="A1:I1"/>
  </mergeCells>
  <conditionalFormatting sqref="D81:D83 C4:E80 D87:D88 D85:E86">
    <cfRule type="cellIs" dxfId="11" priority="3" operator="lessThan">
      <formula>0</formula>
    </cfRule>
  </conditionalFormatting>
  <conditionalFormatting sqref="D84:E84">
    <cfRule type="cellIs" dxfId="10" priority="2" operator="lessThan">
      <formula>0</formula>
    </cfRule>
  </conditionalFormatting>
  <conditionalFormatting sqref="D3">
    <cfRule type="cellIs" dxfId="9" priority="1" operator="lessThan">
      <formula>0</formula>
    </cfRule>
  </conditionalFormatting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AIRBNB-inkomsten</vt:lpstr>
      <vt:lpstr>AIRBNB-uitgaven</vt:lpstr>
      <vt:lpstr>Vaste activa</vt:lpstr>
      <vt:lpstr>W &amp; V</vt:lpstr>
      <vt:lpstr>Inkomsten</vt:lpstr>
      <vt:lpstr>Vervoer opbrengst</vt:lpstr>
      <vt:lpstr>Personeelskosten</vt:lpstr>
      <vt:lpstr>Klein materiaal</vt:lpstr>
      <vt:lpstr>Groot materiaal</vt:lpstr>
      <vt:lpstr>Transport &amp; Voertuigen</vt:lpstr>
      <vt:lpstr>Machines &amp; Productie</vt:lpstr>
      <vt:lpstr>Nutsvoorzieningen</vt:lpstr>
      <vt:lpstr>Huisvesting</vt:lpstr>
      <vt:lpstr>Kantoor</vt:lpstr>
      <vt:lpstr>Marketing &amp; Verkoop</vt:lpstr>
      <vt:lpstr>Financiële Kosten</vt:lpstr>
      <vt:lpstr>Belastingen &amp; Overheid</vt:lpstr>
      <vt:lpstr>Afschrijvingen</vt:lpstr>
      <vt:lpstr>Algemene Bedrijfskosten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2026-07-08T19:30:20Z</cp:lastPrinted>
  <dcterms:created xsi:type="dcterms:W3CDTF">2026-07-07T15:49:25Z</dcterms:created>
  <dcterms:modified xsi:type="dcterms:W3CDTF">2026-08-13T13:03:15Z</dcterms:modified>
</cp:coreProperties>
</file>